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ile 35  ( Capex )\E. True up\04. MYT V\Form 4\RCD Working\Data Gap I\Final form 4 &amp; 5 FDG updated\"/>
    </mc:Choice>
  </mc:AlternateContent>
  <bookViews>
    <workbookView xWindow="0" yWindow="0" windowWidth="28800" windowHeight="12300"/>
  </bookViews>
  <sheets>
    <sheet name="F4" sheetId="1" r:id="rId1"/>
    <sheet name="F4.1" sheetId="2" r:id="rId2"/>
    <sheet name="F4.2" sheetId="3" r:id="rId3"/>
    <sheet name="F4.3" sheetId="4" r:id="rId4"/>
  </sheets>
  <externalReferences>
    <externalReference r:id="rId5"/>
    <externalReference r:id="rId6"/>
    <externalReference r:id="rId7"/>
  </externalReferences>
  <definedNames>
    <definedName name="__123Graph_A" localSheetId="0" hidden="1">[1]CE!#REF!</definedName>
    <definedName name="__123Graph_A" hidden="1">[1]CE!#REF!</definedName>
    <definedName name="__123Graph_ASTNPLF" localSheetId="0" hidden="1">[1]CE!#REF!</definedName>
    <definedName name="__123Graph_ASTNPLF" hidden="1">[1]CE!#REF!</definedName>
    <definedName name="__123Graph_B" localSheetId="0" hidden="1">[1]CE!#REF!</definedName>
    <definedName name="__123Graph_B" hidden="1">[1]CE!#REF!</definedName>
    <definedName name="__123Graph_BSTNPLF" localSheetId="0" hidden="1">[1]CE!#REF!</definedName>
    <definedName name="__123Graph_BSTNPLF" hidden="1">[1]CE!#REF!</definedName>
    <definedName name="__123Graph_C" localSheetId="0" hidden="1">[1]CE!#REF!</definedName>
    <definedName name="__123Graph_C" hidden="1">[1]CE!#REF!</definedName>
    <definedName name="__123Graph_CSTNPLF" localSheetId="0" hidden="1">[1]CE!#REF!</definedName>
    <definedName name="__123Graph_CSTNPLF" hidden="1">[1]CE!#REF!</definedName>
    <definedName name="__123Graph_X" localSheetId="0" hidden="1">[1]CE!#REF!</definedName>
    <definedName name="__123Graph_X" hidden="1">[1]CE!#REF!</definedName>
    <definedName name="__123Graph_XSTNPLF" localSheetId="0" hidden="1">[1]CE!#REF!</definedName>
    <definedName name="__123Graph_XSTNPLF" hidden="1">[1]CE!#REF!</definedName>
    <definedName name="_Fill" localSheetId="0" hidden="1">#REF!</definedName>
    <definedName name="_Fill" hidden="1">#REF!</definedName>
    <definedName name="_xlnm._FilterDatabase" localSheetId="1" hidden="1">'F4.1'!$S$9:$S$101</definedName>
    <definedName name="_xlnm._FilterDatabase" localSheetId="2" hidden="1">'F4.2'!$A$6:$BK$101</definedName>
    <definedName name="_Order1" hidden="1">255</definedName>
    <definedName name="new" localSheetId="0" hidden="1">[2]CE!#REF!</definedName>
    <definedName name="new" hidden="1">[2]CE!#REF!</definedName>
    <definedName name="_xlnm.Print_Area" localSheetId="1">'F4.1'!$A$1:$S$103</definedName>
    <definedName name="_xlnm.Print_Area" localSheetId="2">'F4.2'!$A$1:$BD$235</definedName>
    <definedName name="_xlnm.Print_Area" localSheetId="3">'F4.3'!$A$1:$N$1846</definedName>
    <definedName name="_xlnm.Print_Titles" localSheetId="0">'F4'!$A:$B</definedName>
    <definedName name="_xlnm.Print_Titles" localSheetId="1">'F4.1'!$A:$B,'F4.1'!$1:$6</definedName>
    <definedName name="_xlnm.Print_Titles" localSheetId="2">'F4.2'!$A:$B,'F4.2'!$1:$6</definedName>
    <definedName name="_xlnm.Print_Titles" localSheetId="3">'F4.3'!$A:$B,'F4.3'!$1:$6</definedName>
    <definedName name="xxxx" localSheetId="0" hidden="1">[3]CE!#REF!</definedName>
    <definedName name="xxxx" hidden="1">[3]CE!#REF!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M9" i="1" l="1"/>
  <c r="K10" i="1" l="1"/>
  <c r="A102" i="2"/>
  <c r="B102" i="2"/>
  <c r="C102" i="2"/>
  <c r="M102" i="2" s="1"/>
  <c r="D102" i="2"/>
  <c r="E102" i="2"/>
  <c r="G102" i="2" s="1"/>
  <c r="I102" i="2"/>
  <c r="J102" i="2"/>
  <c r="L102" i="2"/>
  <c r="A91" i="2"/>
  <c r="B91" i="2"/>
  <c r="C91" i="2"/>
  <c r="M91" i="2" s="1"/>
  <c r="D91" i="2"/>
  <c r="E91" i="2"/>
  <c r="G91" i="2"/>
  <c r="I91" i="2"/>
  <c r="J91" i="2"/>
  <c r="L91" i="2"/>
  <c r="I1621" i="4"/>
  <c r="J1621" i="4"/>
  <c r="I1622" i="4"/>
  <c r="J1622" i="4"/>
  <c r="I1623" i="4"/>
  <c r="J1623" i="4"/>
  <c r="M1623" i="4" s="1"/>
  <c r="I1624" i="4"/>
  <c r="J1624" i="4"/>
  <c r="I1625" i="4"/>
  <c r="J1625" i="4"/>
  <c r="I1626" i="4"/>
  <c r="J1626" i="4"/>
  <c r="M1626" i="4" s="1"/>
  <c r="I1627" i="4"/>
  <c r="J1627" i="4"/>
  <c r="I1628" i="4"/>
  <c r="J1628" i="4"/>
  <c r="I1629" i="4"/>
  <c r="J1629" i="4"/>
  <c r="M1629" i="4" s="1"/>
  <c r="I1630" i="4"/>
  <c r="J1630" i="4"/>
  <c r="I1631" i="4"/>
  <c r="J1631" i="4"/>
  <c r="I1632" i="4"/>
  <c r="J1632" i="4"/>
  <c r="M1632" i="4" s="1"/>
  <c r="I1633" i="4"/>
  <c r="J1633" i="4"/>
  <c r="I1634" i="4"/>
  <c r="J1634" i="4"/>
  <c r="I1635" i="4"/>
  <c r="J1635" i="4"/>
  <c r="M1635" i="4" s="1"/>
  <c r="I1636" i="4"/>
  <c r="J1636" i="4"/>
  <c r="I1637" i="4"/>
  <c r="J1637" i="4"/>
  <c r="I1638" i="4"/>
  <c r="J1638" i="4"/>
  <c r="M1638" i="4" s="1"/>
  <c r="I1639" i="4"/>
  <c r="J1639" i="4"/>
  <c r="I1640" i="4"/>
  <c r="J1640" i="4"/>
  <c r="I1641" i="4"/>
  <c r="J1641" i="4"/>
  <c r="M1641" i="4" s="1"/>
  <c r="I1642" i="4"/>
  <c r="J1642" i="4"/>
  <c r="I1643" i="4"/>
  <c r="J1643" i="4"/>
  <c r="I1644" i="4"/>
  <c r="J1644" i="4"/>
  <c r="M1644" i="4" s="1"/>
  <c r="I1645" i="4"/>
  <c r="J1645" i="4"/>
  <c r="I1646" i="4"/>
  <c r="J1646" i="4"/>
  <c r="I1647" i="4"/>
  <c r="J1647" i="4"/>
  <c r="M1647" i="4" s="1"/>
  <c r="I1648" i="4"/>
  <c r="J1648" i="4"/>
  <c r="I1649" i="4"/>
  <c r="J1649" i="4"/>
  <c r="I1650" i="4"/>
  <c r="J1650" i="4"/>
  <c r="M1650" i="4" s="1"/>
  <c r="I1651" i="4"/>
  <c r="J1651" i="4"/>
  <c r="I1652" i="4"/>
  <c r="J1652" i="4"/>
  <c r="I1653" i="4"/>
  <c r="J1653" i="4"/>
  <c r="M1653" i="4" s="1"/>
  <c r="I1654" i="4"/>
  <c r="J1654" i="4"/>
  <c r="I1655" i="4"/>
  <c r="J1655" i="4"/>
  <c r="I1656" i="4"/>
  <c r="J1656" i="4"/>
  <c r="M1656" i="4" s="1"/>
  <c r="I1657" i="4"/>
  <c r="J1657" i="4"/>
  <c r="I1658" i="4"/>
  <c r="J1658" i="4"/>
  <c r="I1659" i="4"/>
  <c r="J1659" i="4"/>
  <c r="M1659" i="4" s="1"/>
  <c r="I1660" i="4"/>
  <c r="J1660" i="4"/>
  <c r="I1661" i="4"/>
  <c r="J1661" i="4"/>
  <c r="I1662" i="4"/>
  <c r="J1662" i="4"/>
  <c r="M1662" i="4" s="1"/>
  <c r="I1663" i="4"/>
  <c r="J1663" i="4"/>
  <c r="I1664" i="4"/>
  <c r="J1664" i="4"/>
  <c r="I1665" i="4"/>
  <c r="J1665" i="4"/>
  <c r="M1665" i="4" s="1"/>
  <c r="I1666" i="4"/>
  <c r="J1666" i="4"/>
  <c r="I1667" i="4"/>
  <c r="J1667" i="4"/>
  <c r="I1668" i="4"/>
  <c r="J1668" i="4"/>
  <c r="M1668" i="4" s="1"/>
  <c r="I1669" i="4"/>
  <c r="J1669" i="4"/>
  <c r="I1670" i="4"/>
  <c r="J1670" i="4"/>
  <c r="I1671" i="4"/>
  <c r="J1671" i="4"/>
  <c r="M1671" i="4" s="1"/>
  <c r="O1671" i="4" s="1"/>
  <c r="P1671" i="4" s="1"/>
  <c r="I1672" i="4"/>
  <c r="J1672" i="4"/>
  <c r="I1673" i="4"/>
  <c r="J1673" i="4"/>
  <c r="I1674" i="4"/>
  <c r="J1674" i="4"/>
  <c r="M1674" i="4" s="1"/>
  <c r="O1674" i="4" s="1"/>
  <c r="P1674" i="4" s="1"/>
  <c r="I1675" i="4"/>
  <c r="J1675" i="4"/>
  <c r="I1676" i="4"/>
  <c r="J1676" i="4"/>
  <c r="I1677" i="4"/>
  <c r="J1677" i="4"/>
  <c r="M1677" i="4" s="1"/>
  <c r="O1677" i="4" s="1"/>
  <c r="P1677" i="4" s="1"/>
  <c r="I1678" i="4"/>
  <c r="J1678" i="4"/>
  <c r="I1679" i="4"/>
  <c r="J1679" i="4"/>
  <c r="I1680" i="4"/>
  <c r="J1680" i="4"/>
  <c r="M1680" i="4" s="1"/>
  <c r="O1680" i="4" s="1"/>
  <c r="P1680" i="4" s="1"/>
  <c r="I1681" i="4"/>
  <c r="J1681" i="4"/>
  <c r="I1682" i="4"/>
  <c r="J1682" i="4"/>
  <c r="I1683" i="4"/>
  <c r="J1683" i="4"/>
  <c r="M1683" i="4" s="1"/>
  <c r="O1683" i="4" s="1"/>
  <c r="P1683" i="4" s="1"/>
  <c r="I1684" i="4"/>
  <c r="J1684" i="4"/>
  <c r="I1685" i="4"/>
  <c r="J1685" i="4"/>
  <c r="I1686" i="4"/>
  <c r="J1686" i="4"/>
  <c r="M1686" i="4" s="1"/>
  <c r="I1687" i="4"/>
  <c r="J1687" i="4"/>
  <c r="I1688" i="4"/>
  <c r="J1688" i="4"/>
  <c r="I1689" i="4"/>
  <c r="J1689" i="4"/>
  <c r="M1689" i="4" s="1"/>
  <c r="I1690" i="4"/>
  <c r="J1690" i="4"/>
  <c r="I1691" i="4"/>
  <c r="J1691" i="4"/>
  <c r="I1692" i="4"/>
  <c r="J1692" i="4"/>
  <c r="M1692" i="4" s="1"/>
  <c r="I1693" i="4"/>
  <c r="J1693" i="4"/>
  <c r="I1694" i="4"/>
  <c r="J1694" i="4"/>
  <c r="I1695" i="4"/>
  <c r="J1695" i="4"/>
  <c r="M1695" i="4" s="1"/>
  <c r="I1696" i="4"/>
  <c r="J1696" i="4"/>
  <c r="I1697" i="4"/>
  <c r="J1697" i="4"/>
  <c r="I1698" i="4"/>
  <c r="J1698" i="4"/>
  <c r="M1698" i="4" s="1"/>
  <c r="I1699" i="4"/>
  <c r="J1699" i="4"/>
  <c r="I1700" i="4"/>
  <c r="J1700" i="4"/>
  <c r="I1701" i="4"/>
  <c r="J1701" i="4"/>
  <c r="M1701" i="4" s="1"/>
  <c r="I1702" i="4"/>
  <c r="J1702" i="4"/>
  <c r="I1703" i="4"/>
  <c r="J1703" i="4"/>
  <c r="I1704" i="4"/>
  <c r="J1704" i="4"/>
  <c r="M1704" i="4" s="1"/>
  <c r="I1705" i="4"/>
  <c r="J1705" i="4"/>
  <c r="I1706" i="4"/>
  <c r="J1706" i="4"/>
  <c r="I1707" i="4"/>
  <c r="J1707" i="4"/>
  <c r="M1707" i="4" s="1"/>
  <c r="I1708" i="4"/>
  <c r="J1708" i="4"/>
  <c r="I1709" i="4"/>
  <c r="J1709" i="4"/>
  <c r="I1710" i="4"/>
  <c r="J1710" i="4"/>
  <c r="M1710" i="4" s="1"/>
  <c r="I1711" i="4"/>
  <c r="J1711" i="4"/>
  <c r="I1712" i="4"/>
  <c r="J1712" i="4"/>
  <c r="I1713" i="4"/>
  <c r="J1713" i="4"/>
  <c r="M1713" i="4" s="1"/>
  <c r="I1714" i="4"/>
  <c r="J1714" i="4"/>
  <c r="I1715" i="4"/>
  <c r="J1715" i="4"/>
  <c r="I1716" i="4"/>
  <c r="J1716" i="4"/>
  <c r="M1716" i="4" s="1"/>
  <c r="I1717" i="4"/>
  <c r="J1717" i="4"/>
  <c r="I1719" i="4"/>
  <c r="J1719" i="4"/>
  <c r="M1719" i="4" s="1"/>
  <c r="I1720" i="4"/>
  <c r="J1720" i="4"/>
  <c r="M1720" i="4" s="1"/>
  <c r="I1721" i="4"/>
  <c r="J1721" i="4"/>
  <c r="I1723" i="4"/>
  <c r="J1723" i="4"/>
  <c r="I1724" i="4"/>
  <c r="J1724" i="4"/>
  <c r="M1724" i="4" s="1"/>
  <c r="I1725" i="4"/>
  <c r="J1725" i="4"/>
  <c r="M1725" i="4" s="1"/>
  <c r="I1726" i="4"/>
  <c r="J1726" i="4"/>
  <c r="I1728" i="4"/>
  <c r="J1728" i="4"/>
  <c r="M1728" i="4" s="1"/>
  <c r="I1729" i="4"/>
  <c r="J1729" i="4"/>
  <c r="I1730" i="4"/>
  <c r="J1730" i="4"/>
  <c r="I1731" i="4"/>
  <c r="J1731" i="4"/>
  <c r="M1731" i="4" s="1"/>
  <c r="I1732" i="4"/>
  <c r="J1732" i="4"/>
  <c r="I1733" i="4"/>
  <c r="J1733" i="4"/>
  <c r="I1735" i="4"/>
  <c r="J1735" i="4"/>
  <c r="M1735" i="4" s="1"/>
  <c r="I1736" i="4"/>
  <c r="J1736" i="4"/>
  <c r="I1737" i="4"/>
  <c r="J1737" i="4"/>
  <c r="M1737" i="4" s="1"/>
  <c r="I1738" i="4"/>
  <c r="J1738" i="4"/>
  <c r="M1738" i="4" s="1"/>
  <c r="I1739" i="4"/>
  <c r="J1739" i="4"/>
  <c r="I1740" i="4"/>
  <c r="J1740" i="4"/>
  <c r="M1740" i="4" s="1"/>
  <c r="I1742" i="4"/>
  <c r="J1742" i="4"/>
  <c r="M1742" i="4" s="1"/>
  <c r="I1744" i="4"/>
  <c r="J1744" i="4"/>
  <c r="I1745" i="4"/>
  <c r="J1745" i="4"/>
  <c r="I1746" i="4"/>
  <c r="J1746" i="4"/>
  <c r="M1746" i="4" s="1"/>
  <c r="I1747" i="4"/>
  <c r="J1747" i="4"/>
  <c r="I1748" i="4"/>
  <c r="J1748" i="4"/>
  <c r="I1750" i="4"/>
  <c r="J1750" i="4"/>
  <c r="M1750" i="4" s="1"/>
  <c r="I1751" i="4"/>
  <c r="J1751" i="4"/>
  <c r="I1752" i="4"/>
  <c r="J1752" i="4"/>
  <c r="M1752" i="4" s="1"/>
  <c r="I1753" i="4"/>
  <c r="J1753" i="4"/>
  <c r="M1753" i="4" s="1"/>
  <c r="I1754" i="4"/>
  <c r="J1754" i="4"/>
  <c r="I1755" i="4"/>
  <c r="J1755" i="4"/>
  <c r="M1755" i="4" s="1"/>
  <c r="I1757" i="4"/>
  <c r="J1757" i="4"/>
  <c r="M1757" i="4" s="1"/>
  <c r="I1758" i="4"/>
  <c r="J1758" i="4"/>
  <c r="M1758" i="4" s="1"/>
  <c r="I1760" i="4"/>
  <c r="J1760" i="4"/>
  <c r="I1761" i="4"/>
  <c r="J1761" i="4"/>
  <c r="M1761" i="4" s="1"/>
  <c r="I1762" i="4"/>
  <c r="J1762" i="4"/>
  <c r="I1763" i="4"/>
  <c r="J1763" i="4"/>
  <c r="I1764" i="4"/>
  <c r="J1764" i="4"/>
  <c r="M1764" i="4" s="1"/>
  <c r="I1765" i="4"/>
  <c r="J1765" i="4"/>
  <c r="I1766" i="4"/>
  <c r="J1766" i="4"/>
  <c r="I1768" i="4"/>
  <c r="J1768" i="4"/>
  <c r="M1768" i="4" s="1"/>
  <c r="I1769" i="4"/>
  <c r="J1769" i="4"/>
  <c r="I1770" i="4"/>
  <c r="J1770" i="4"/>
  <c r="M1770" i="4" s="1"/>
  <c r="I1772" i="4"/>
  <c r="J1772" i="4"/>
  <c r="M1772" i="4" s="1"/>
  <c r="I1773" i="4"/>
  <c r="J1773" i="4"/>
  <c r="M1773" i="4" s="1"/>
  <c r="I1774" i="4"/>
  <c r="J1774" i="4"/>
  <c r="I1776" i="4"/>
  <c r="J1776" i="4"/>
  <c r="M1776" i="4" s="1"/>
  <c r="I1777" i="4"/>
  <c r="J1777" i="4"/>
  <c r="I1778" i="4"/>
  <c r="J1778" i="4"/>
  <c r="I1779" i="4"/>
  <c r="J1779" i="4"/>
  <c r="M1779" i="4" s="1"/>
  <c r="I1780" i="4"/>
  <c r="J1780" i="4"/>
  <c r="I1781" i="4"/>
  <c r="J1781" i="4"/>
  <c r="I1783" i="4"/>
  <c r="J1783" i="4"/>
  <c r="M1783" i="4" s="1"/>
  <c r="I1784" i="4"/>
  <c r="J1784" i="4"/>
  <c r="I1785" i="4"/>
  <c r="J1785" i="4"/>
  <c r="M1785" i="4" s="1"/>
  <c r="I1786" i="4"/>
  <c r="J1786" i="4"/>
  <c r="M1786" i="4" s="1"/>
  <c r="I1787" i="4"/>
  <c r="J1787" i="4"/>
  <c r="I1789" i="4"/>
  <c r="J1789" i="4"/>
  <c r="I1790" i="4"/>
  <c r="J1790" i="4"/>
  <c r="M1790" i="4" s="1"/>
  <c r="I1791" i="4"/>
  <c r="J1791" i="4"/>
  <c r="M1791" i="4" s="1"/>
  <c r="I1792" i="4"/>
  <c r="J1792" i="4"/>
  <c r="I1793" i="4"/>
  <c r="J1793" i="4"/>
  <c r="M1793" i="4" s="1"/>
  <c r="I1794" i="4"/>
  <c r="J1794" i="4"/>
  <c r="M1794" i="4" s="1"/>
  <c r="I1795" i="4"/>
  <c r="J1795" i="4"/>
  <c r="I1796" i="4"/>
  <c r="J1796" i="4"/>
  <c r="M1796" i="4" s="1"/>
  <c r="I1797" i="4"/>
  <c r="J1797" i="4"/>
  <c r="M1797" i="4" s="1"/>
  <c r="I1798" i="4"/>
  <c r="J1798" i="4"/>
  <c r="I1799" i="4"/>
  <c r="J1799" i="4"/>
  <c r="M1799" i="4" s="1"/>
  <c r="I1800" i="4"/>
  <c r="J1800" i="4"/>
  <c r="M1800" i="4" s="1"/>
  <c r="I1802" i="4"/>
  <c r="J1802" i="4"/>
  <c r="I1804" i="4"/>
  <c r="J1804" i="4"/>
  <c r="M1804" i="4" s="1"/>
  <c r="I1806" i="4"/>
  <c r="J1806" i="4"/>
  <c r="M1806" i="4" s="1"/>
  <c r="I1807" i="4"/>
  <c r="J1807" i="4"/>
  <c r="I1808" i="4"/>
  <c r="J1808" i="4"/>
  <c r="M1808" i="4" s="1"/>
  <c r="I1810" i="4"/>
  <c r="J1810" i="4"/>
  <c r="I1811" i="4"/>
  <c r="I1812" i="4"/>
  <c r="J1812" i="4"/>
  <c r="M1812" i="4" s="1"/>
  <c r="I1813" i="4"/>
  <c r="J1813" i="4"/>
  <c r="I1814" i="4"/>
  <c r="J1814" i="4"/>
  <c r="I1815" i="4"/>
  <c r="J1815" i="4"/>
  <c r="M1815" i="4" s="1"/>
  <c r="I1816" i="4"/>
  <c r="J1816" i="4"/>
  <c r="I1817" i="4"/>
  <c r="J1817" i="4"/>
  <c r="I1818" i="4"/>
  <c r="J1818" i="4"/>
  <c r="M1818" i="4" s="1"/>
  <c r="I1819" i="4"/>
  <c r="J1819" i="4"/>
  <c r="I1820" i="4"/>
  <c r="J1820" i="4"/>
  <c r="I1821" i="4"/>
  <c r="J1821" i="4"/>
  <c r="M1821" i="4" s="1"/>
  <c r="I1822" i="4"/>
  <c r="J1822" i="4"/>
  <c r="I1823" i="4"/>
  <c r="J1823" i="4"/>
  <c r="I1824" i="4"/>
  <c r="J1824" i="4"/>
  <c r="M1824" i="4" s="1"/>
  <c r="I1825" i="4"/>
  <c r="J1825" i="4"/>
  <c r="I1826" i="4"/>
  <c r="J1826" i="4"/>
  <c r="I1827" i="4"/>
  <c r="J1827" i="4"/>
  <c r="M1827" i="4" s="1"/>
  <c r="I1828" i="4"/>
  <c r="J1828" i="4"/>
  <c r="I1829" i="4"/>
  <c r="J1829" i="4"/>
  <c r="I1830" i="4"/>
  <c r="J1830" i="4"/>
  <c r="M1830" i="4" s="1"/>
  <c r="I1831" i="4"/>
  <c r="J1831" i="4"/>
  <c r="I1832" i="4"/>
  <c r="J1832" i="4"/>
  <c r="I1833" i="4"/>
  <c r="J1833" i="4"/>
  <c r="M1833" i="4" s="1"/>
  <c r="I1834" i="4"/>
  <c r="J1834" i="4"/>
  <c r="I1835" i="4"/>
  <c r="J1835" i="4"/>
  <c r="I1836" i="4"/>
  <c r="J1836" i="4"/>
  <c r="M1836" i="4" s="1"/>
  <c r="I1837" i="4"/>
  <c r="J1837" i="4"/>
  <c r="I1838" i="4"/>
  <c r="J1838" i="4"/>
  <c r="I1839" i="4"/>
  <c r="J1839" i="4"/>
  <c r="M1839" i="4" s="1"/>
  <c r="I1840" i="4"/>
  <c r="J1840" i="4"/>
  <c r="I1841" i="4"/>
  <c r="J1841" i="4"/>
  <c r="I1842" i="4"/>
  <c r="J1842" i="4"/>
  <c r="M1842" i="4" s="1"/>
  <c r="I1843" i="4"/>
  <c r="J1843" i="4"/>
  <c r="I1844" i="4"/>
  <c r="J1844" i="4"/>
  <c r="J1620" i="4"/>
  <c r="M1620" i="4" s="1"/>
  <c r="I1620" i="4"/>
  <c r="I1391" i="4"/>
  <c r="J1391" i="4"/>
  <c r="I1392" i="4"/>
  <c r="J1392" i="4"/>
  <c r="I1393" i="4"/>
  <c r="J1393" i="4"/>
  <c r="M1393" i="4" s="1"/>
  <c r="I1394" i="4"/>
  <c r="J1394" i="4"/>
  <c r="I1395" i="4"/>
  <c r="J1395" i="4"/>
  <c r="I1396" i="4"/>
  <c r="J1396" i="4"/>
  <c r="M1396" i="4" s="1"/>
  <c r="I1397" i="4"/>
  <c r="J1397" i="4"/>
  <c r="I1398" i="4"/>
  <c r="J1398" i="4"/>
  <c r="I1399" i="4"/>
  <c r="J1399" i="4"/>
  <c r="M1399" i="4" s="1"/>
  <c r="I1400" i="4"/>
  <c r="J1400" i="4"/>
  <c r="I1401" i="4"/>
  <c r="J1401" i="4"/>
  <c r="I1402" i="4"/>
  <c r="J1402" i="4"/>
  <c r="M1402" i="4" s="1"/>
  <c r="I1403" i="4"/>
  <c r="J1403" i="4"/>
  <c r="I1404" i="4"/>
  <c r="J1404" i="4"/>
  <c r="I1405" i="4"/>
  <c r="J1405" i="4"/>
  <c r="M1405" i="4" s="1"/>
  <c r="I1406" i="4"/>
  <c r="J1406" i="4"/>
  <c r="I1407" i="4"/>
  <c r="J1407" i="4"/>
  <c r="I1408" i="4"/>
  <c r="J1408" i="4"/>
  <c r="M1408" i="4" s="1"/>
  <c r="I1409" i="4"/>
  <c r="J1409" i="4"/>
  <c r="I1410" i="4"/>
  <c r="J1410" i="4"/>
  <c r="I1411" i="4"/>
  <c r="J1411" i="4"/>
  <c r="M1411" i="4" s="1"/>
  <c r="I1412" i="4"/>
  <c r="J1412" i="4"/>
  <c r="I1413" i="4"/>
  <c r="J1413" i="4"/>
  <c r="I1414" i="4"/>
  <c r="J1414" i="4"/>
  <c r="M1414" i="4" s="1"/>
  <c r="I1415" i="4"/>
  <c r="J1415" i="4"/>
  <c r="I1416" i="4"/>
  <c r="J1416" i="4"/>
  <c r="I1417" i="4"/>
  <c r="J1417" i="4"/>
  <c r="M1417" i="4" s="1"/>
  <c r="I1418" i="4"/>
  <c r="J1418" i="4"/>
  <c r="I1419" i="4"/>
  <c r="J1419" i="4"/>
  <c r="I1420" i="4"/>
  <c r="J1420" i="4"/>
  <c r="M1420" i="4" s="1"/>
  <c r="I1421" i="4"/>
  <c r="J1421" i="4"/>
  <c r="I1422" i="4"/>
  <c r="J1422" i="4"/>
  <c r="I1423" i="4"/>
  <c r="J1423" i="4"/>
  <c r="M1423" i="4" s="1"/>
  <c r="O1423" i="4" s="1"/>
  <c r="I1424" i="4"/>
  <c r="J1424" i="4"/>
  <c r="I1425" i="4"/>
  <c r="J1425" i="4"/>
  <c r="I1426" i="4"/>
  <c r="J1426" i="4"/>
  <c r="M1426" i="4" s="1"/>
  <c r="O1426" i="4" s="1"/>
  <c r="I1427" i="4"/>
  <c r="J1427" i="4"/>
  <c r="I1428" i="4"/>
  <c r="J1428" i="4"/>
  <c r="I1429" i="4"/>
  <c r="J1429" i="4"/>
  <c r="M1429" i="4" s="1"/>
  <c r="I1430" i="4"/>
  <c r="J1430" i="4"/>
  <c r="I1431" i="4"/>
  <c r="J1431" i="4"/>
  <c r="I1432" i="4"/>
  <c r="J1432" i="4"/>
  <c r="M1432" i="4" s="1"/>
  <c r="I1433" i="4"/>
  <c r="J1433" i="4"/>
  <c r="I1434" i="4"/>
  <c r="J1434" i="4"/>
  <c r="I1435" i="4"/>
  <c r="J1435" i="4"/>
  <c r="M1435" i="4" s="1"/>
  <c r="I1436" i="4"/>
  <c r="J1436" i="4"/>
  <c r="I1437" i="4"/>
  <c r="J1437" i="4"/>
  <c r="I1438" i="4"/>
  <c r="J1438" i="4"/>
  <c r="M1438" i="4" s="1"/>
  <c r="O1438" i="4" s="1"/>
  <c r="I1439" i="4"/>
  <c r="J1439" i="4"/>
  <c r="I1440" i="4"/>
  <c r="J1440" i="4"/>
  <c r="I1441" i="4"/>
  <c r="J1441" i="4"/>
  <c r="M1441" i="4" s="1"/>
  <c r="I1442" i="4"/>
  <c r="J1442" i="4"/>
  <c r="I1443" i="4"/>
  <c r="J1443" i="4"/>
  <c r="I1444" i="4"/>
  <c r="J1444" i="4"/>
  <c r="M1444" i="4" s="1"/>
  <c r="I1445" i="4"/>
  <c r="J1445" i="4"/>
  <c r="I1446" i="4"/>
  <c r="J1446" i="4"/>
  <c r="I1447" i="4"/>
  <c r="J1447" i="4"/>
  <c r="M1447" i="4" s="1"/>
  <c r="O1447" i="4" s="1"/>
  <c r="I1448" i="4"/>
  <c r="J1448" i="4"/>
  <c r="I1449" i="4"/>
  <c r="J1449" i="4"/>
  <c r="I1450" i="4"/>
  <c r="J1450" i="4"/>
  <c r="M1450" i="4" s="1"/>
  <c r="O1450" i="4" s="1"/>
  <c r="I1451" i="4"/>
  <c r="J1451" i="4"/>
  <c r="I1452" i="4"/>
  <c r="J1452" i="4"/>
  <c r="I1453" i="4"/>
  <c r="J1453" i="4"/>
  <c r="M1453" i="4" s="1"/>
  <c r="I1454" i="4"/>
  <c r="J1454" i="4"/>
  <c r="I1455" i="4"/>
  <c r="J1455" i="4"/>
  <c r="I1456" i="4"/>
  <c r="J1456" i="4"/>
  <c r="M1456" i="4" s="1"/>
  <c r="I1457" i="4"/>
  <c r="J1457" i="4"/>
  <c r="I1458" i="4"/>
  <c r="J1458" i="4"/>
  <c r="I1459" i="4"/>
  <c r="J1459" i="4"/>
  <c r="M1459" i="4" s="1"/>
  <c r="I1460" i="4"/>
  <c r="J1460" i="4"/>
  <c r="I1461" i="4"/>
  <c r="J1461" i="4"/>
  <c r="I1462" i="4"/>
  <c r="J1462" i="4"/>
  <c r="M1462" i="4" s="1"/>
  <c r="O1462" i="4" s="1"/>
  <c r="I1463" i="4"/>
  <c r="J1463" i="4"/>
  <c r="I1464" i="4"/>
  <c r="J1464" i="4"/>
  <c r="I1465" i="4"/>
  <c r="J1465" i="4"/>
  <c r="M1465" i="4" s="1"/>
  <c r="I1466" i="4"/>
  <c r="J1466" i="4"/>
  <c r="I1467" i="4"/>
  <c r="J1467" i="4"/>
  <c r="I1468" i="4"/>
  <c r="J1468" i="4"/>
  <c r="M1468" i="4" s="1"/>
  <c r="I1469" i="4"/>
  <c r="J1469" i="4"/>
  <c r="I1470" i="4"/>
  <c r="J1470" i="4"/>
  <c r="I1471" i="4"/>
  <c r="J1471" i="4"/>
  <c r="M1471" i="4" s="1"/>
  <c r="I1472" i="4"/>
  <c r="J1472" i="4"/>
  <c r="I1473" i="4"/>
  <c r="J1473" i="4"/>
  <c r="I1474" i="4"/>
  <c r="J1474" i="4"/>
  <c r="M1474" i="4" s="1"/>
  <c r="I1475" i="4"/>
  <c r="J1475" i="4"/>
  <c r="I1476" i="4"/>
  <c r="J1476" i="4"/>
  <c r="I1477" i="4"/>
  <c r="J1477" i="4"/>
  <c r="M1477" i="4" s="1"/>
  <c r="I1478" i="4"/>
  <c r="J1478" i="4"/>
  <c r="I1479" i="4"/>
  <c r="J1479" i="4"/>
  <c r="I1480" i="4"/>
  <c r="J1480" i="4"/>
  <c r="M1480" i="4" s="1"/>
  <c r="I1481" i="4"/>
  <c r="J1481" i="4"/>
  <c r="I1482" i="4"/>
  <c r="J1482" i="4"/>
  <c r="I1483" i="4"/>
  <c r="J1483" i="4"/>
  <c r="M1483" i="4" s="1"/>
  <c r="I1484" i="4"/>
  <c r="J1484" i="4"/>
  <c r="I1485" i="4"/>
  <c r="J1485" i="4"/>
  <c r="I1486" i="4"/>
  <c r="J1486" i="4"/>
  <c r="M1486" i="4" s="1"/>
  <c r="I1487" i="4"/>
  <c r="J1487" i="4"/>
  <c r="I1489" i="4"/>
  <c r="J1489" i="4"/>
  <c r="M1489" i="4" s="1"/>
  <c r="I1490" i="4"/>
  <c r="J1490" i="4"/>
  <c r="M1490" i="4" s="1"/>
  <c r="I1491" i="4"/>
  <c r="J1491" i="4"/>
  <c r="I1493" i="4"/>
  <c r="J1493" i="4"/>
  <c r="I1494" i="4"/>
  <c r="J1494" i="4"/>
  <c r="M1494" i="4" s="1"/>
  <c r="I1495" i="4"/>
  <c r="J1495" i="4"/>
  <c r="M1495" i="4" s="1"/>
  <c r="I1496" i="4"/>
  <c r="J1496" i="4"/>
  <c r="I1498" i="4"/>
  <c r="J1498" i="4"/>
  <c r="M1498" i="4" s="1"/>
  <c r="I1499" i="4"/>
  <c r="J1499" i="4"/>
  <c r="I1500" i="4"/>
  <c r="J1500" i="4"/>
  <c r="I1501" i="4"/>
  <c r="J1501" i="4"/>
  <c r="M1501" i="4" s="1"/>
  <c r="I1502" i="4"/>
  <c r="J1502" i="4"/>
  <c r="I1503" i="4"/>
  <c r="J1503" i="4"/>
  <c r="I1505" i="4"/>
  <c r="J1505" i="4"/>
  <c r="M1505" i="4" s="1"/>
  <c r="I1506" i="4"/>
  <c r="J1506" i="4"/>
  <c r="I1507" i="4"/>
  <c r="J1507" i="4"/>
  <c r="M1507" i="4" s="1"/>
  <c r="I1508" i="4"/>
  <c r="J1508" i="4"/>
  <c r="M1508" i="4" s="1"/>
  <c r="I1509" i="4"/>
  <c r="J1509" i="4"/>
  <c r="I1510" i="4"/>
  <c r="J1510" i="4"/>
  <c r="M1510" i="4" s="1"/>
  <c r="I1512" i="4"/>
  <c r="J1512" i="4"/>
  <c r="M1512" i="4" s="1"/>
  <c r="I1514" i="4"/>
  <c r="J1514" i="4"/>
  <c r="I1515" i="4"/>
  <c r="J1515" i="4"/>
  <c r="I1516" i="4"/>
  <c r="J1516" i="4"/>
  <c r="M1516" i="4" s="1"/>
  <c r="I1517" i="4"/>
  <c r="J1517" i="4"/>
  <c r="I1518" i="4"/>
  <c r="J1518" i="4"/>
  <c r="I1520" i="4"/>
  <c r="J1520" i="4"/>
  <c r="M1520" i="4" s="1"/>
  <c r="I1521" i="4"/>
  <c r="J1521" i="4"/>
  <c r="I1522" i="4"/>
  <c r="J1522" i="4"/>
  <c r="M1522" i="4" s="1"/>
  <c r="I1523" i="4"/>
  <c r="J1523" i="4"/>
  <c r="M1523" i="4" s="1"/>
  <c r="I1524" i="4"/>
  <c r="J1524" i="4"/>
  <c r="I1525" i="4"/>
  <c r="J1525" i="4"/>
  <c r="M1525" i="4" s="1"/>
  <c r="I1527" i="4"/>
  <c r="J1527" i="4"/>
  <c r="M1527" i="4" s="1"/>
  <c r="I1528" i="4"/>
  <c r="J1528" i="4"/>
  <c r="M1528" i="4" s="1"/>
  <c r="I1530" i="4"/>
  <c r="J1530" i="4"/>
  <c r="I1531" i="4"/>
  <c r="J1531" i="4"/>
  <c r="M1531" i="4" s="1"/>
  <c r="I1532" i="4"/>
  <c r="J1532" i="4"/>
  <c r="I1533" i="4"/>
  <c r="J1533" i="4"/>
  <c r="I1534" i="4"/>
  <c r="J1534" i="4"/>
  <c r="M1534" i="4" s="1"/>
  <c r="I1535" i="4"/>
  <c r="J1535" i="4"/>
  <c r="I1536" i="4"/>
  <c r="J1536" i="4"/>
  <c r="I1538" i="4"/>
  <c r="J1538" i="4"/>
  <c r="M1538" i="4" s="1"/>
  <c r="I1539" i="4"/>
  <c r="J1539" i="4"/>
  <c r="I1540" i="4"/>
  <c r="J1540" i="4"/>
  <c r="M1540" i="4" s="1"/>
  <c r="I1542" i="4"/>
  <c r="J1542" i="4"/>
  <c r="M1542" i="4" s="1"/>
  <c r="I1543" i="4"/>
  <c r="J1543" i="4"/>
  <c r="M1543" i="4" s="1"/>
  <c r="I1544" i="4"/>
  <c r="J1544" i="4"/>
  <c r="I1546" i="4"/>
  <c r="J1546" i="4"/>
  <c r="M1546" i="4" s="1"/>
  <c r="I1547" i="4"/>
  <c r="J1547" i="4"/>
  <c r="I1548" i="4"/>
  <c r="J1548" i="4"/>
  <c r="I1549" i="4"/>
  <c r="J1549" i="4"/>
  <c r="M1549" i="4" s="1"/>
  <c r="I1550" i="4"/>
  <c r="J1550" i="4"/>
  <c r="I1551" i="4"/>
  <c r="J1551" i="4"/>
  <c r="I1553" i="4"/>
  <c r="J1553" i="4"/>
  <c r="M1553" i="4" s="1"/>
  <c r="I1554" i="4"/>
  <c r="J1554" i="4"/>
  <c r="I1555" i="4"/>
  <c r="J1555" i="4"/>
  <c r="M1555" i="4" s="1"/>
  <c r="I1556" i="4"/>
  <c r="J1556" i="4"/>
  <c r="M1556" i="4" s="1"/>
  <c r="I1557" i="4"/>
  <c r="J1557" i="4"/>
  <c r="I1559" i="4"/>
  <c r="J1559" i="4"/>
  <c r="I1560" i="4"/>
  <c r="J1560" i="4"/>
  <c r="M1560" i="4" s="1"/>
  <c r="I1561" i="4"/>
  <c r="J1561" i="4"/>
  <c r="M1561" i="4" s="1"/>
  <c r="I1562" i="4"/>
  <c r="J1562" i="4"/>
  <c r="I1563" i="4"/>
  <c r="J1563" i="4"/>
  <c r="M1563" i="4" s="1"/>
  <c r="I1564" i="4"/>
  <c r="J1564" i="4"/>
  <c r="M1564" i="4" s="1"/>
  <c r="I1565" i="4"/>
  <c r="J1565" i="4"/>
  <c r="I1566" i="4"/>
  <c r="J1566" i="4"/>
  <c r="M1566" i="4" s="1"/>
  <c r="I1567" i="4"/>
  <c r="J1567" i="4"/>
  <c r="M1567" i="4" s="1"/>
  <c r="I1568" i="4"/>
  <c r="J1568" i="4"/>
  <c r="I1569" i="4"/>
  <c r="J1569" i="4"/>
  <c r="M1569" i="4" s="1"/>
  <c r="I1570" i="4"/>
  <c r="J1570" i="4"/>
  <c r="M1570" i="4" s="1"/>
  <c r="I1571" i="4"/>
  <c r="J1571" i="4"/>
  <c r="I1573" i="4"/>
  <c r="J1573" i="4"/>
  <c r="M1573" i="4" s="1"/>
  <c r="I1575" i="4"/>
  <c r="J1575" i="4"/>
  <c r="I1576" i="4"/>
  <c r="I1577" i="4"/>
  <c r="J1577" i="4"/>
  <c r="I1579" i="4"/>
  <c r="J1579" i="4"/>
  <c r="M1579" i="4" s="1"/>
  <c r="I1581" i="4"/>
  <c r="J1581" i="4"/>
  <c r="I1582" i="4"/>
  <c r="J1582" i="4"/>
  <c r="M1582" i="4" s="1"/>
  <c r="I1583" i="4"/>
  <c r="J1583" i="4"/>
  <c r="M1583" i="4" s="1"/>
  <c r="I1584" i="4"/>
  <c r="J1584" i="4"/>
  <c r="I1585" i="4"/>
  <c r="J1585" i="4"/>
  <c r="M1585" i="4" s="1"/>
  <c r="I1586" i="4"/>
  <c r="J1586" i="4"/>
  <c r="M1586" i="4" s="1"/>
  <c r="I1587" i="4"/>
  <c r="J1587" i="4"/>
  <c r="I1588" i="4"/>
  <c r="J1588" i="4"/>
  <c r="M1588" i="4" s="1"/>
  <c r="I1589" i="4"/>
  <c r="J1589" i="4"/>
  <c r="M1589" i="4" s="1"/>
  <c r="I1590" i="4"/>
  <c r="J1590" i="4"/>
  <c r="I1591" i="4"/>
  <c r="J1591" i="4"/>
  <c r="M1591" i="4" s="1"/>
  <c r="I1592" i="4"/>
  <c r="J1592" i="4"/>
  <c r="M1592" i="4" s="1"/>
  <c r="I1593" i="4"/>
  <c r="J1593" i="4"/>
  <c r="I1594" i="4"/>
  <c r="J1594" i="4"/>
  <c r="M1594" i="4" s="1"/>
  <c r="I1595" i="4"/>
  <c r="J1595" i="4"/>
  <c r="M1595" i="4" s="1"/>
  <c r="I1596" i="4"/>
  <c r="J1596" i="4"/>
  <c r="I1597" i="4"/>
  <c r="J1597" i="4"/>
  <c r="M1597" i="4" s="1"/>
  <c r="I1598" i="4"/>
  <c r="J1598" i="4"/>
  <c r="M1598" i="4" s="1"/>
  <c r="I1599" i="4"/>
  <c r="J1599" i="4"/>
  <c r="I1600" i="4"/>
  <c r="J1600" i="4"/>
  <c r="M1600" i="4" s="1"/>
  <c r="I1601" i="4"/>
  <c r="J1601" i="4"/>
  <c r="M1601" i="4" s="1"/>
  <c r="I1602" i="4"/>
  <c r="J1602" i="4"/>
  <c r="I1603" i="4"/>
  <c r="J1603" i="4"/>
  <c r="M1603" i="4" s="1"/>
  <c r="I1604" i="4"/>
  <c r="J1604" i="4"/>
  <c r="M1604" i="4" s="1"/>
  <c r="I1605" i="4"/>
  <c r="J1605" i="4"/>
  <c r="I1606" i="4"/>
  <c r="J1606" i="4"/>
  <c r="M1606" i="4" s="1"/>
  <c r="I1607" i="4"/>
  <c r="J1607" i="4"/>
  <c r="M1607" i="4" s="1"/>
  <c r="I1608" i="4"/>
  <c r="J1608" i="4"/>
  <c r="I1609" i="4"/>
  <c r="J1609" i="4"/>
  <c r="M1609" i="4" s="1"/>
  <c r="I1610" i="4"/>
  <c r="J1610" i="4"/>
  <c r="M1610" i="4" s="1"/>
  <c r="I1611" i="4"/>
  <c r="J1611" i="4"/>
  <c r="I1612" i="4"/>
  <c r="J1612" i="4"/>
  <c r="M1612" i="4" s="1"/>
  <c r="I1613" i="4"/>
  <c r="J1613" i="4"/>
  <c r="M1613" i="4" s="1"/>
  <c r="I1614" i="4"/>
  <c r="J1614" i="4"/>
  <c r="J1390" i="4"/>
  <c r="I1390" i="4"/>
  <c r="I1161" i="4"/>
  <c r="J1161" i="4"/>
  <c r="M1161" i="4" s="1"/>
  <c r="I1162" i="4"/>
  <c r="J1162" i="4"/>
  <c r="I1163" i="4"/>
  <c r="J1163" i="4"/>
  <c r="M1163" i="4" s="1"/>
  <c r="O1163" i="4" s="1"/>
  <c r="I1164" i="4"/>
  <c r="J1164" i="4"/>
  <c r="M1164" i="4" s="1"/>
  <c r="I1165" i="4"/>
  <c r="J1165" i="4"/>
  <c r="I1166" i="4"/>
  <c r="J1166" i="4"/>
  <c r="M1166" i="4" s="1"/>
  <c r="O1166" i="4" s="1"/>
  <c r="I1167" i="4"/>
  <c r="J1167" i="4"/>
  <c r="M1167" i="4" s="1"/>
  <c r="I1168" i="4"/>
  <c r="J1168" i="4"/>
  <c r="I1169" i="4"/>
  <c r="J1169" i="4"/>
  <c r="M1169" i="4" s="1"/>
  <c r="O1169" i="4" s="1"/>
  <c r="I1170" i="4"/>
  <c r="J1170" i="4"/>
  <c r="M1170" i="4" s="1"/>
  <c r="I1171" i="4"/>
  <c r="J1171" i="4"/>
  <c r="I1172" i="4"/>
  <c r="J1172" i="4"/>
  <c r="M1172" i="4" s="1"/>
  <c r="O1172" i="4" s="1"/>
  <c r="I1173" i="4"/>
  <c r="J1173" i="4"/>
  <c r="M1173" i="4" s="1"/>
  <c r="I1174" i="4"/>
  <c r="J1174" i="4"/>
  <c r="I1175" i="4"/>
  <c r="J1175" i="4"/>
  <c r="M1175" i="4" s="1"/>
  <c r="O1175" i="4" s="1"/>
  <c r="I1176" i="4"/>
  <c r="J1176" i="4"/>
  <c r="M1176" i="4" s="1"/>
  <c r="I1177" i="4"/>
  <c r="J1177" i="4"/>
  <c r="I1178" i="4"/>
  <c r="J1178" i="4"/>
  <c r="M1178" i="4" s="1"/>
  <c r="O1178" i="4" s="1"/>
  <c r="I1179" i="4"/>
  <c r="J1179" i="4"/>
  <c r="M1179" i="4" s="1"/>
  <c r="I1180" i="4"/>
  <c r="J1180" i="4"/>
  <c r="I1181" i="4"/>
  <c r="J1181" i="4"/>
  <c r="M1181" i="4" s="1"/>
  <c r="O1181" i="4" s="1"/>
  <c r="I1182" i="4"/>
  <c r="J1182" i="4"/>
  <c r="M1182" i="4" s="1"/>
  <c r="I1183" i="4"/>
  <c r="J1183" i="4"/>
  <c r="I1184" i="4"/>
  <c r="J1184" i="4"/>
  <c r="M1184" i="4" s="1"/>
  <c r="O1184" i="4" s="1"/>
  <c r="I1185" i="4"/>
  <c r="J1185" i="4"/>
  <c r="M1185" i="4" s="1"/>
  <c r="O1185" i="4" s="1"/>
  <c r="I1186" i="4"/>
  <c r="J1186" i="4"/>
  <c r="I1187" i="4"/>
  <c r="J1187" i="4"/>
  <c r="M1187" i="4" s="1"/>
  <c r="O1187" i="4" s="1"/>
  <c r="I1188" i="4"/>
  <c r="J1188" i="4"/>
  <c r="M1188" i="4" s="1"/>
  <c r="I1189" i="4"/>
  <c r="J1189" i="4"/>
  <c r="I1190" i="4"/>
  <c r="J1190" i="4"/>
  <c r="M1190" i="4" s="1"/>
  <c r="O1190" i="4" s="1"/>
  <c r="I1191" i="4"/>
  <c r="J1191" i="4"/>
  <c r="M1191" i="4" s="1"/>
  <c r="O1191" i="4" s="1"/>
  <c r="I1192" i="4"/>
  <c r="J1192" i="4"/>
  <c r="I1193" i="4"/>
  <c r="J1193" i="4"/>
  <c r="M1193" i="4" s="1"/>
  <c r="I1194" i="4"/>
  <c r="J1194" i="4"/>
  <c r="M1194" i="4" s="1"/>
  <c r="I1195" i="4"/>
  <c r="J1195" i="4"/>
  <c r="I1196" i="4"/>
  <c r="J1196" i="4"/>
  <c r="M1196" i="4" s="1"/>
  <c r="I1197" i="4"/>
  <c r="J1197" i="4"/>
  <c r="M1197" i="4" s="1"/>
  <c r="I1198" i="4"/>
  <c r="J1198" i="4"/>
  <c r="I1199" i="4"/>
  <c r="J1199" i="4"/>
  <c r="M1199" i="4" s="1"/>
  <c r="I1200" i="4"/>
  <c r="J1200" i="4"/>
  <c r="M1200" i="4" s="1"/>
  <c r="I1201" i="4"/>
  <c r="J1201" i="4"/>
  <c r="I1202" i="4"/>
  <c r="J1202" i="4"/>
  <c r="M1202" i="4" s="1"/>
  <c r="I1203" i="4"/>
  <c r="J1203" i="4"/>
  <c r="M1203" i="4" s="1"/>
  <c r="I1204" i="4"/>
  <c r="J1204" i="4"/>
  <c r="I1205" i="4"/>
  <c r="J1205" i="4"/>
  <c r="M1205" i="4" s="1"/>
  <c r="I1206" i="4"/>
  <c r="J1206" i="4"/>
  <c r="M1206" i="4" s="1"/>
  <c r="I1207" i="4"/>
  <c r="J1207" i="4"/>
  <c r="I1208" i="4"/>
  <c r="J1208" i="4"/>
  <c r="M1208" i="4" s="1"/>
  <c r="I1209" i="4"/>
  <c r="J1209" i="4"/>
  <c r="M1209" i="4" s="1"/>
  <c r="I1210" i="4"/>
  <c r="J1210" i="4"/>
  <c r="I1211" i="4"/>
  <c r="J1211" i="4"/>
  <c r="M1211" i="4" s="1"/>
  <c r="I1212" i="4"/>
  <c r="J1212" i="4"/>
  <c r="M1212" i="4" s="1"/>
  <c r="I1213" i="4"/>
  <c r="J1213" i="4"/>
  <c r="I1214" i="4"/>
  <c r="J1214" i="4"/>
  <c r="M1214" i="4" s="1"/>
  <c r="I1215" i="4"/>
  <c r="J1215" i="4"/>
  <c r="M1215" i="4" s="1"/>
  <c r="I1216" i="4"/>
  <c r="J1216" i="4"/>
  <c r="I1217" i="4"/>
  <c r="J1217" i="4"/>
  <c r="M1217" i="4" s="1"/>
  <c r="I1218" i="4"/>
  <c r="J1218" i="4"/>
  <c r="M1218" i="4" s="1"/>
  <c r="I1219" i="4"/>
  <c r="J1219" i="4"/>
  <c r="I1220" i="4"/>
  <c r="J1220" i="4"/>
  <c r="M1220" i="4" s="1"/>
  <c r="I1221" i="4"/>
  <c r="J1221" i="4"/>
  <c r="M1221" i="4" s="1"/>
  <c r="I1222" i="4"/>
  <c r="J1222" i="4"/>
  <c r="I1223" i="4"/>
  <c r="J1223" i="4"/>
  <c r="M1223" i="4" s="1"/>
  <c r="I1224" i="4"/>
  <c r="J1224" i="4"/>
  <c r="M1224" i="4" s="1"/>
  <c r="I1225" i="4"/>
  <c r="J1225" i="4"/>
  <c r="I1226" i="4"/>
  <c r="J1226" i="4"/>
  <c r="M1226" i="4" s="1"/>
  <c r="O1226" i="4" s="1"/>
  <c r="I1227" i="4"/>
  <c r="J1227" i="4"/>
  <c r="M1227" i="4" s="1"/>
  <c r="I1228" i="4"/>
  <c r="J1228" i="4"/>
  <c r="I1229" i="4"/>
  <c r="J1229" i="4"/>
  <c r="M1229" i="4" s="1"/>
  <c r="I1230" i="4"/>
  <c r="J1230" i="4"/>
  <c r="M1230" i="4" s="1"/>
  <c r="I1231" i="4"/>
  <c r="J1231" i="4"/>
  <c r="I1232" i="4"/>
  <c r="J1232" i="4"/>
  <c r="M1232" i="4" s="1"/>
  <c r="I1233" i="4"/>
  <c r="J1233" i="4"/>
  <c r="M1233" i="4" s="1"/>
  <c r="I1234" i="4"/>
  <c r="J1234" i="4"/>
  <c r="I1235" i="4"/>
  <c r="J1235" i="4"/>
  <c r="M1235" i="4" s="1"/>
  <c r="I1236" i="4"/>
  <c r="J1236" i="4"/>
  <c r="M1236" i="4" s="1"/>
  <c r="I1237" i="4"/>
  <c r="J1237" i="4"/>
  <c r="I1238" i="4"/>
  <c r="J1238" i="4"/>
  <c r="M1238" i="4" s="1"/>
  <c r="I1239" i="4"/>
  <c r="J1239" i="4"/>
  <c r="M1239" i="4" s="1"/>
  <c r="I1240" i="4"/>
  <c r="J1240" i="4"/>
  <c r="I1241" i="4"/>
  <c r="J1241" i="4"/>
  <c r="M1241" i="4" s="1"/>
  <c r="I1242" i="4"/>
  <c r="J1242" i="4"/>
  <c r="M1242" i="4" s="1"/>
  <c r="I1243" i="4"/>
  <c r="J1243" i="4"/>
  <c r="I1244" i="4"/>
  <c r="J1244" i="4"/>
  <c r="M1244" i="4" s="1"/>
  <c r="I1245" i="4"/>
  <c r="J1245" i="4"/>
  <c r="M1245" i="4" s="1"/>
  <c r="I1246" i="4"/>
  <c r="J1246" i="4"/>
  <c r="I1247" i="4"/>
  <c r="J1247" i="4"/>
  <c r="M1247" i="4" s="1"/>
  <c r="I1248" i="4"/>
  <c r="J1248" i="4"/>
  <c r="M1248" i="4" s="1"/>
  <c r="I1249" i="4"/>
  <c r="J1249" i="4"/>
  <c r="I1250" i="4"/>
  <c r="J1250" i="4"/>
  <c r="M1250" i="4" s="1"/>
  <c r="I1251" i="4"/>
  <c r="J1251" i="4"/>
  <c r="M1251" i="4" s="1"/>
  <c r="I1252" i="4"/>
  <c r="J1252" i="4"/>
  <c r="I1253" i="4"/>
  <c r="J1253" i="4"/>
  <c r="M1253" i="4" s="1"/>
  <c r="I1254" i="4"/>
  <c r="J1254" i="4"/>
  <c r="M1254" i="4" s="1"/>
  <c r="I1255" i="4"/>
  <c r="J1255" i="4"/>
  <c r="I1256" i="4"/>
  <c r="J1256" i="4"/>
  <c r="M1256" i="4" s="1"/>
  <c r="I1257" i="4"/>
  <c r="J1257" i="4"/>
  <c r="M1257" i="4" s="1"/>
  <c r="I1259" i="4"/>
  <c r="J1259" i="4"/>
  <c r="M1259" i="4" s="1"/>
  <c r="I1260" i="4"/>
  <c r="J1260" i="4"/>
  <c r="I1261" i="4"/>
  <c r="J1261" i="4"/>
  <c r="M1261" i="4" s="1"/>
  <c r="I1263" i="4"/>
  <c r="J1263" i="4"/>
  <c r="I1264" i="4"/>
  <c r="J1264" i="4"/>
  <c r="I1265" i="4"/>
  <c r="J1265" i="4"/>
  <c r="M1265" i="4" s="1"/>
  <c r="I1266" i="4"/>
  <c r="J1266" i="4"/>
  <c r="I1268" i="4"/>
  <c r="J1268" i="4"/>
  <c r="M1268" i="4" s="1"/>
  <c r="I1269" i="4"/>
  <c r="J1269" i="4"/>
  <c r="M1269" i="4" s="1"/>
  <c r="I1270" i="4"/>
  <c r="J1270" i="4"/>
  <c r="I1271" i="4"/>
  <c r="J1271" i="4"/>
  <c r="M1271" i="4" s="1"/>
  <c r="I1272" i="4"/>
  <c r="J1272" i="4"/>
  <c r="M1272" i="4" s="1"/>
  <c r="I1273" i="4"/>
  <c r="J1273" i="4"/>
  <c r="I1275" i="4"/>
  <c r="J1275" i="4"/>
  <c r="I1276" i="4"/>
  <c r="J1276" i="4"/>
  <c r="M1276" i="4" s="1"/>
  <c r="I1277" i="4"/>
  <c r="J1277" i="4"/>
  <c r="M1277" i="4" s="1"/>
  <c r="I1278" i="4"/>
  <c r="J1278" i="4"/>
  <c r="I1279" i="4"/>
  <c r="J1279" i="4"/>
  <c r="M1279" i="4" s="1"/>
  <c r="I1280" i="4"/>
  <c r="J1280" i="4"/>
  <c r="M1280" i="4" s="1"/>
  <c r="I1282" i="4"/>
  <c r="J1282" i="4"/>
  <c r="I1284" i="4"/>
  <c r="J1284" i="4"/>
  <c r="M1284" i="4" s="1"/>
  <c r="I1285" i="4"/>
  <c r="J1285" i="4"/>
  <c r="I1286" i="4"/>
  <c r="J1286" i="4"/>
  <c r="M1286" i="4" s="1"/>
  <c r="I1287" i="4"/>
  <c r="J1287" i="4"/>
  <c r="M1287" i="4" s="1"/>
  <c r="I1288" i="4"/>
  <c r="J1288" i="4"/>
  <c r="I1290" i="4"/>
  <c r="J1290" i="4"/>
  <c r="I1291" i="4"/>
  <c r="J1291" i="4"/>
  <c r="M1291" i="4" s="1"/>
  <c r="I1292" i="4"/>
  <c r="J1292" i="4"/>
  <c r="M1292" i="4" s="1"/>
  <c r="I1293" i="4"/>
  <c r="J1293" i="4"/>
  <c r="I1294" i="4"/>
  <c r="J1294" i="4"/>
  <c r="M1294" i="4" s="1"/>
  <c r="I1295" i="4"/>
  <c r="J1295" i="4"/>
  <c r="M1295" i="4" s="1"/>
  <c r="I1297" i="4"/>
  <c r="J1297" i="4"/>
  <c r="I1298" i="4"/>
  <c r="J1298" i="4"/>
  <c r="M1298" i="4" s="1"/>
  <c r="I1299" i="4"/>
  <c r="J1299" i="4"/>
  <c r="I1307" i="4"/>
  <c r="J1307" i="4"/>
  <c r="M1307" i="4" s="1"/>
  <c r="I1311" i="4"/>
  <c r="J1311" i="4"/>
  <c r="M1311" i="4" s="1"/>
  <c r="I1315" i="4"/>
  <c r="J1315" i="4"/>
  <c r="I1316" i="4"/>
  <c r="I1317" i="4"/>
  <c r="I1318" i="4"/>
  <c r="I1319" i="4"/>
  <c r="I1320" i="4"/>
  <c r="I1321" i="4"/>
  <c r="J1321" i="4"/>
  <c r="I1322" i="4"/>
  <c r="J1322" i="4"/>
  <c r="M1322" i="4" s="1"/>
  <c r="I1328" i="4"/>
  <c r="J1328" i="4"/>
  <c r="M1328" i="4" s="1"/>
  <c r="I1337" i="4"/>
  <c r="J1337" i="4"/>
  <c r="I1338" i="4"/>
  <c r="J1338" i="4"/>
  <c r="M1338" i="4" s="1"/>
  <c r="I1339" i="4"/>
  <c r="J1339" i="4"/>
  <c r="I1340" i="4"/>
  <c r="J1340" i="4"/>
  <c r="M1340" i="4" s="1"/>
  <c r="I1342" i="4"/>
  <c r="J1342" i="4"/>
  <c r="M1342" i="4" s="1"/>
  <c r="I1344" i="4"/>
  <c r="J1344" i="4"/>
  <c r="I1346" i="4"/>
  <c r="J1346" i="4"/>
  <c r="M1346" i="4" s="1"/>
  <c r="I1347" i="4"/>
  <c r="J1347" i="4"/>
  <c r="M1347" i="4" s="1"/>
  <c r="I1349" i="4"/>
  <c r="J1349" i="4"/>
  <c r="M1349" i="4" s="1"/>
  <c r="I1351" i="4"/>
  <c r="J1351" i="4"/>
  <c r="I1352" i="4"/>
  <c r="J1352" i="4"/>
  <c r="M1352" i="4" s="1"/>
  <c r="I1353" i="4"/>
  <c r="J1353" i="4"/>
  <c r="I1354" i="4"/>
  <c r="J1354" i="4"/>
  <c r="I1355" i="4"/>
  <c r="J1355" i="4"/>
  <c r="M1355" i="4" s="1"/>
  <c r="I1356" i="4"/>
  <c r="J1356" i="4"/>
  <c r="I1357" i="4"/>
  <c r="J1357" i="4"/>
  <c r="I1358" i="4"/>
  <c r="J1358" i="4"/>
  <c r="M1358" i="4" s="1"/>
  <c r="I1359" i="4"/>
  <c r="J1359" i="4"/>
  <c r="I1360" i="4"/>
  <c r="J1360" i="4"/>
  <c r="I1361" i="4"/>
  <c r="J1361" i="4"/>
  <c r="M1361" i="4" s="1"/>
  <c r="I1362" i="4"/>
  <c r="J1362" i="4"/>
  <c r="I1363" i="4"/>
  <c r="J1363" i="4"/>
  <c r="I1364" i="4"/>
  <c r="J1364" i="4"/>
  <c r="M1364" i="4" s="1"/>
  <c r="I1365" i="4"/>
  <c r="J1365" i="4"/>
  <c r="I1366" i="4"/>
  <c r="J1366" i="4"/>
  <c r="I1367" i="4"/>
  <c r="J1367" i="4"/>
  <c r="M1367" i="4" s="1"/>
  <c r="I1368" i="4"/>
  <c r="J1368" i="4"/>
  <c r="I1369" i="4"/>
  <c r="J1369" i="4"/>
  <c r="I1370" i="4"/>
  <c r="J1370" i="4"/>
  <c r="M1370" i="4" s="1"/>
  <c r="I1371" i="4"/>
  <c r="J1371" i="4"/>
  <c r="I1372" i="4"/>
  <c r="J1372" i="4"/>
  <c r="I1373" i="4"/>
  <c r="J1373" i="4"/>
  <c r="M1373" i="4" s="1"/>
  <c r="I1374" i="4"/>
  <c r="J1374" i="4"/>
  <c r="I1375" i="4"/>
  <c r="J1375" i="4"/>
  <c r="I1376" i="4"/>
  <c r="J1376" i="4"/>
  <c r="M1376" i="4" s="1"/>
  <c r="I1377" i="4"/>
  <c r="J1377" i="4"/>
  <c r="I1378" i="4"/>
  <c r="J1378" i="4"/>
  <c r="I1379" i="4"/>
  <c r="J1379" i="4"/>
  <c r="M1379" i="4" s="1"/>
  <c r="I1380" i="4"/>
  <c r="J1380" i="4"/>
  <c r="I1381" i="4"/>
  <c r="J1381" i="4"/>
  <c r="I1382" i="4"/>
  <c r="J1382" i="4"/>
  <c r="M1382" i="4" s="1"/>
  <c r="I1383" i="4"/>
  <c r="J1383" i="4"/>
  <c r="I1384" i="4"/>
  <c r="J1384" i="4"/>
  <c r="J1160" i="4"/>
  <c r="I1160" i="4"/>
  <c r="I931" i="4"/>
  <c r="J931" i="4"/>
  <c r="I932" i="4"/>
  <c r="J932" i="4"/>
  <c r="I933" i="4"/>
  <c r="J933" i="4"/>
  <c r="M933" i="4" s="1"/>
  <c r="O933" i="4" s="1"/>
  <c r="I934" i="4"/>
  <c r="J934" i="4"/>
  <c r="I935" i="4"/>
  <c r="J935" i="4"/>
  <c r="I936" i="4"/>
  <c r="J936" i="4"/>
  <c r="M936" i="4" s="1"/>
  <c r="O936" i="4" s="1"/>
  <c r="P936" i="4" s="1"/>
  <c r="I937" i="4"/>
  <c r="J937" i="4"/>
  <c r="I938" i="4"/>
  <c r="J938" i="4"/>
  <c r="I939" i="4"/>
  <c r="J939" i="4"/>
  <c r="M939" i="4" s="1"/>
  <c r="O939" i="4" s="1"/>
  <c r="P939" i="4" s="1"/>
  <c r="I940" i="4"/>
  <c r="J940" i="4"/>
  <c r="I941" i="4"/>
  <c r="J941" i="4"/>
  <c r="I942" i="4"/>
  <c r="J942" i="4"/>
  <c r="M942" i="4" s="1"/>
  <c r="O942" i="4" s="1"/>
  <c r="P942" i="4" s="1"/>
  <c r="I943" i="4"/>
  <c r="J943" i="4"/>
  <c r="I944" i="4"/>
  <c r="J944" i="4"/>
  <c r="I945" i="4"/>
  <c r="J945" i="4"/>
  <c r="M945" i="4" s="1"/>
  <c r="O945" i="4" s="1"/>
  <c r="P945" i="4" s="1"/>
  <c r="I946" i="4"/>
  <c r="J946" i="4"/>
  <c r="I947" i="4"/>
  <c r="J947" i="4"/>
  <c r="I948" i="4"/>
  <c r="J948" i="4"/>
  <c r="M948" i="4" s="1"/>
  <c r="O948" i="4" s="1"/>
  <c r="I949" i="4"/>
  <c r="J949" i="4"/>
  <c r="I950" i="4"/>
  <c r="J950" i="4"/>
  <c r="I951" i="4"/>
  <c r="J951" i="4"/>
  <c r="M951" i="4" s="1"/>
  <c r="O951" i="4" s="1"/>
  <c r="I952" i="4"/>
  <c r="J952" i="4"/>
  <c r="I953" i="4"/>
  <c r="J953" i="4"/>
  <c r="I954" i="4"/>
  <c r="J954" i="4"/>
  <c r="M954" i="4" s="1"/>
  <c r="O954" i="4" s="1"/>
  <c r="I955" i="4"/>
  <c r="J955" i="4"/>
  <c r="I956" i="4"/>
  <c r="J956" i="4"/>
  <c r="I957" i="4"/>
  <c r="J957" i="4"/>
  <c r="M957" i="4" s="1"/>
  <c r="O957" i="4" s="1"/>
  <c r="I958" i="4"/>
  <c r="J958" i="4"/>
  <c r="I959" i="4"/>
  <c r="J959" i="4"/>
  <c r="I960" i="4"/>
  <c r="J960" i="4"/>
  <c r="M960" i="4" s="1"/>
  <c r="I961" i="4"/>
  <c r="J961" i="4"/>
  <c r="I962" i="4"/>
  <c r="J962" i="4"/>
  <c r="I963" i="4"/>
  <c r="J963" i="4"/>
  <c r="M963" i="4" s="1"/>
  <c r="I964" i="4"/>
  <c r="J964" i="4"/>
  <c r="I965" i="4"/>
  <c r="J965" i="4"/>
  <c r="I966" i="4"/>
  <c r="J966" i="4"/>
  <c r="M966" i="4" s="1"/>
  <c r="I967" i="4"/>
  <c r="J967" i="4"/>
  <c r="I968" i="4"/>
  <c r="J968" i="4"/>
  <c r="I969" i="4"/>
  <c r="J969" i="4"/>
  <c r="M969" i="4" s="1"/>
  <c r="I970" i="4"/>
  <c r="J970" i="4"/>
  <c r="I971" i="4"/>
  <c r="J971" i="4"/>
  <c r="I972" i="4"/>
  <c r="J972" i="4"/>
  <c r="M972" i="4" s="1"/>
  <c r="I973" i="4"/>
  <c r="J973" i="4"/>
  <c r="I974" i="4"/>
  <c r="J974" i="4"/>
  <c r="I975" i="4"/>
  <c r="J975" i="4"/>
  <c r="M975" i="4" s="1"/>
  <c r="I976" i="4"/>
  <c r="J976" i="4"/>
  <c r="I977" i="4"/>
  <c r="J977" i="4"/>
  <c r="I978" i="4"/>
  <c r="J978" i="4"/>
  <c r="M978" i="4" s="1"/>
  <c r="I979" i="4"/>
  <c r="J979" i="4"/>
  <c r="I980" i="4"/>
  <c r="J980" i="4"/>
  <c r="I981" i="4"/>
  <c r="J981" i="4"/>
  <c r="M981" i="4" s="1"/>
  <c r="I982" i="4"/>
  <c r="J982" i="4"/>
  <c r="I983" i="4"/>
  <c r="J983" i="4"/>
  <c r="I984" i="4"/>
  <c r="J984" i="4"/>
  <c r="M984" i="4" s="1"/>
  <c r="I985" i="4"/>
  <c r="J985" i="4"/>
  <c r="I986" i="4"/>
  <c r="J986" i="4"/>
  <c r="I987" i="4"/>
  <c r="J987" i="4"/>
  <c r="M987" i="4" s="1"/>
  <c r="I988" i="4"/>
  <c r="J988" i="4"/>
  <c r="I989" i="4"/>
  <c r="J989" i="4"/>
  <c r="I990" i="4"/>
  <c r="J990" i="4"/>
  <c r="M990" i="4" s="1"/>
  <c r="I991" i="4"/>
  <c r="J991" i="4"/>
  <c r="I992" i="4"/>
  <c r="J992" i="4"/>
  <c r="I993" i="4"/>
  <c r="J993" i="4"/>
  <c r="M993" i="4" s="1"/>
  <c r="I994" i="4"/>
  <c r="J994" i="4"/>
  <c r="I995" i="4"/>
  <c r="J995" i="4"/>
  <c r="I996" i="4"/>
  <c r="J996" i="4"/>
  <c r="M996" i="4" s="1"/>
  <c r="I997" i="4"/>
  <c r="J997" i="4"/>
  <c r="I998" i="4"/>
  <c r="J998" i="4"/>
  <c r="I999" i="4"/>
  <c r="J999" i="4"/>
  <c r="M999" i="4" s="1"/>
  <c r="I1000" i="4"/>
  <c r="J1000" i="4"/>
  <c r="I1001" i="4"/>
  <c r="J1001" i="4"/>
  <c r="I1002" i="4"/>
  <c r="J1002" i="4"/>
  <c r="M1002" i="4" s="1"/>
  <c r="O1002" i="4" s="1"/>
  <c r="P1002" i="4" s="1"/>
  <c r="I1003" i="4"/>
  <c r="J1003" i="4"/>
  <c r="I1004" i="4"/>
  <c r="J1004" i="4"/>
  <c r="I1005" i="4"/>
  <c r="J1005" i="4"/>
  <c r="M1005" i="4" s="1"/>
  <c r="I1006" i="4"/>
  <c r="J1006" i="4"/>
  <c r="I1007" i="4"/>
  <c r="J1007" i="4"/>
  <c r="I1008" i="4"/>
  <c r="J1008" i="4"/>
  <c r="M1008" i="4" s="1"/>
  <c r="I1009" i="4"/>
  <c r="J1009" i="4"/>
  <c r="I1010" i="4"/>
  <c r="J1010" i="4"/>
  <c r="I1011" i="4"/>
  <c r="J1011" i="4"/>
  <c r="M1011" i="4" s="1"/>
  <c r="I1012" i="4"/>
  <c r="J1012" i="4"/>
  <c r="I1013" i="4"/>
  <c r="J1013" i="4"/>
  <c r="I1014" i="4"/>
  <c r="J1014" i="4"/>
  <c r="M1014" i="4" s="1"/>
  <c r="I1015" i="4"/>
  <c r="J1015" i="4"/>
  <c r="I1016" i="4"/>
  <c r="J1016" i="4"/>
  <c r="I1017" i="4"/>
  <c r="J1017" i="4"/>
  <c r="M1017" i="4" s="1"/>
  <c r="I1018" i="4"/>
  <c r="J1018" i="4"/>
  <c r="I1019" i="4"/>
  <c r="J1019" i="4"/>
  <c r="I1020" i="4"/>
  <c r="J1020" i="4"/>
  <c r="M1020" i="4" s="1"/>
  <c r="I1021" i="4"/>
  <c r="J1021" i="4"/>
  <c r="I1022" i="4"/>
  <c r="J1022" i="4"/>
  <c r="I1023" i="4"/>
  <c r="J1023" i="4"/>
  <c r="M1023" i="4" s="1"/>
  <c r="I1024" i="4"/>
  <c r="J1024" i="4"/>
  <c r="I1025" i="4"/>
  <c r="J1025" i="4"/>
  <c r="I1026" i="4"/>
  <c r="J1026" i="4"/>
  <c r="M1026" i="4" s="1"/>
  <c r="I1027" i="4"/>
  <c r="J1027" i="4"/>
  <c r="I1029" i="4"/>
  <c r="J1029" i="4"/>
  <c r="M1029" i="4" s="1"/>
  <c r="I1030" i="4"/>
  <c r="J1030" i="4"/>
  <c r="M1030" i="4" s="1"/>
  <c r="I1031" i="4"/>
  <c r="J1031" i="4"/>
  <c r="I1033" i="4"/>
  <c r="J1033" i="4"/>
  <c r="I1034" i="4"/>
  <c r="J1034" i="4"/>
  <c r="M1034" i="4" s="1"/>
  <c r="I1035" i="4"/>
  <c r="J1035" i="4"/>
  <c r="M1035" i="4" s="1"/>
  <c r="I1036" i="4"/>
  <c r="J1036" i="4"/>
  <c r="I1038" i="4"/>
  <c r="J1038" i="4"/>
  <c r="M1038" i="4" s="1"/>
  <c r="I1039" i="4"/>
  <c r="J1039" i="4"/>
  <c r="I1040" i="4"/>
  <c r="J1040" i="4"/>
  <c r="I1041" i="4"/>
  <c r="J1041" i="4"/>
  <c r="M1041" i="4" s="1"/>
  <c r="I1042" i="4"/>
  <c r="J1042" i="4"/>
  <c r="I1043" i="4"/>
  <c r="J1043" i="4"/>
  <c r="I1045" i="4"/>
  <c r="J1045" i="4"/>
  <c r="M1045" i="4" s="1"/>
  <c r="I1046" i="4"/>
  <c r="J1046" i="4"/>
  <c r="I1047" i="4"/>
  <c r="J1047" i="4"/>
  <c r="M1047" i="4" s="1"/>
  <c r="I1048" i="4"/>
  <c r="J1048" i="4"/>
  <c r="M1048" i="4" s="1"/>
  <c r="I1049" i="4"/>
  <c r="J1049" i="4"/>
  <c r="I1050" i="4"/>
  <c r="J1050" i="4"/>
  <c r="M1050" i="4" s="1"/>
  <c r="I1051" i="4"/>
  <c r="J1051" i="4"/>
  <c r="M1051" i="4" s="1"/>
  <c r="I1053" i="4"/>
  <c r="J1053" i="4"/>
  <c r="M1053" i="4" s="1"/>
  <c r="I1056" i="4"/>
  <c r="I1059" i="4"/>
  <c r="J1059" i="4"/>
  <c r="M1059" i="4" s="1"/>
  <c r="I1066" i="4"/>
  <c r="J1066" i="4"/>
  <c r="M1066" i="4" s="1"/>
  <c r="I1068" i="4"/>
  <c r="J1068" i="4"/>
  <c r="M1068" i="4" s="1"/>
  <c r="I1070" i="4"/>
  <c r="J1070" i="4"/>
  <c r="I1071" i="4"/>
  <c r="J1071" i="4"/>
  <c r="M1071" i="4" s="1"/>
  <c r="I1072" i="4"/>
  <c r="J1072" i="4"/>
  <c r="I1073" i="4"/>
  <c r="J1073" i="4"/>
  <c r="I1074" i="4"/>
  <c r="J1074" i="4"/>
  <c r="M1074" i="4" s="1"/>
  <c r="I1075" i="4"/>
  <c r="J1075" i="4"/>
  <c r="I1076" i="4"/>
  <c r="J1076" i="4"/>
  <c r="I1078" i="4"/>
  <c r="J1078" i="4"/>
  <c r="M1078" i="4" s="1"/>
  <c r="I1079" i="4"/>
  <c r="J1079" i="4"/>
  <c r="I1080" i="4"/>
  <c r="J1080" i="4"/>
  <c r="M1080" i="4" s="1"/>
  <c r="I1082" i="4"/>
  <c r="J1082" i="4"/>
  <c r="M1082" i="4" s="1"/>
  <c r="I1083" i="4"/>
  <c r="J1083" i="4"/>
  <c r="M1083" i="4" s="1"/>
  <c r="I1084" i="4"/>
  <c r="J1084" i="4"/>
  <c r="I1086" i="4"/>
  <c r="J1086" i="4"/>
  <c r="M1086" i="4" s="1"/>
  <c r="I1087" i="4"/>
  <c r="J1087" i="4"/>
  <c r="I1088" i="4"/>
  <c r="J1088" i="4"/>
  <c r="I1089" i="4"/>
  <c r="J1089" i="4"/>
  <c r="M1089" i="4" s="1"/>
  <c r="I1090" i="4"/>
  <c r="J1090" i="4"/>
  <c r="I1091" i="4"/>
  <c r="J1091" i="4"/>
  <c r="I1093" i="4"/>
  <c r="J1093" i="4"/>
  <c r="M1093" i="4" s="1"/>
  <c r="I1094" i="4"/>
  <c r="J1094" i="4"/>
  <c r="I1095" i="4"/>
  <c r="J1095" i="4"/>
  <c r="M1095" i="4" s="1"/>
  <c r="I1096" i="4"/>
  <c r="J1096" i="4"/>
  <c r="M1096" i="4" s="1"/>
  <c r="I1097" i="4"/>
  <c r="J1097" i="4"/>
  <c r="I1099" i="4"/>
  <c r="J1099" i="4"/>
  <c r="I1100" i="4"/>
  <c r="J1100" i="4"/>
  <c r="M1100" i="4" s="1"/>
  <c r="I1101" i="4"/>
  <c r="J1101" i="4"/>
  <c r="M1101" i="4" s="1"/>
  <c r="I1102" i="4"/>
  <c r="J1102" i="4"/>
  <c r="I1103" i="4"/>
  <c r="J1103" i="4"/>
  <c r="M1103" i="4" s="1"/>
  <c r="I1104" i="4"/>
  <c r="J1104" i="4"/>
  <c r="M1104" i="4" s="1"/>
  <c r="I1105" i="4"/>
  <c r="J1105" i="4"/>
  <c r="I1106" i="4"/>
  <c r="J1106" i="4"/>
  <c r="M1106" i="4" s="1"/>
  <c r="I1107" i="4"/>
  <c r="J1107" i="4"/>
  <c r="M1107" i="4" s="1"/>
  <c r="I1108" i="4"/>
  <c r="J1108" i="4"/>
  <c r="I1109" i="4"/>
  <c r="J1109" i="4"/>
  <c r="M1109" i="4" s="1"/>
  <c r="I1110" i="4"/>
  <c r="J1110" i="4"/>
  <c r="M1110" i="4" s="1"/>
  <c r="I1112" i="4"/>
  <c r="J1112" i="4"/>
  <c r="I1114" i="4"/>
  <c r="J1114" i="4"/>
  <c r="M1114" i="4" s="1"/>
  <c r="I1116" i="4"/>
  <c r="J1116" i="4"/>
  <c r="M1116" i="4" s="1"/>
  <c r="I1117" i="4"/>
  <c r="J1117" i="4"/>
  <c r="I1119" i="4"/>
  <c r="J1119" i="4"/>
  <c r="M1119" i="4" s="1"/>
  <c r="I1121" i="4"/>
  <c r="J1121" i="4"/>
  <c r="I1122" i="4"/>
  <c r="J1122" i="4"/>
  <c r="M1122" i="4" s="1"/>
  <c r="I1123" i="4"/>
  <c r="J1123" i="4"/>
  <c r="M1123" i="4" s="1"/>
  <c r="I1124" i="4"/>
  <c r="J1124" i="4"/>
  <c r="I1125" i="4"/>
  <c r="J1125" i="4"/>
  <c r="M1125" i="4" s="1"/>
  <c r="I1126" i="4"/>
  <c r="J1126" i="4"/>
  <c r="M1126" i="4" s="1"/>
  <c r="I1127" i="4"/>
  <c r="J1127" i="4"/>
  <c r="I1128" i="4"/>
  <c r="J1128" i="4"/>
  <c r="M1128" i="4" s="1"/>
  <c r="I1129" i="4"/>
  <c r="J1129" i="4"/>
  <c r="M1129" i="4" s="1"/>
  <c r="I1130" i="4"/>
  <c r="J1130" i="4"/>
  <c r="I1131" i="4"/>
  <c r="J1131" i="4"/>
  <c r="M1131" i="4" s="1"/>
  <c r="I1132" i="4"/>
  <c r="J1132" i="4"/>
  <c r="M1132" i="4" s="1"/>
  <c r="I1133" i="4"/>
  <c r="J1133" i="4"/>
  <c r="I1134" i="4"/>
  <c r="J1134" i="4"/>
  <c r="M1134" i="4" s="1"/>
  <c r="I1135" i="4"/>
  <c r="J1135" i="4"/>
  <c r="M1135" i="4" s="1"/>
  <c r="I1136" i="4"/>
  <c r="J1136" i="4"/>
  <c r="I1137" i="4"/>
  <c r="J1137" i="4"/>
  <c r="M1137" i="4" s="1"/>
  <c r="I1138" i="4"/>
  <c r="J1138" i="4"/>
  <c r="M1138" i="4" s="1"/>
  <c r="I1139" i="4"/>
  <c r="J1139" i="4"/>
  <c r="I1140" i="4"/>
  <c r="J1140" i="4"/>
  <c r="M1140" i="4" s="1"/>
  <c r="I1141" i="4"/>
  <c r="J1141" i="4"/>
  <c r="M1141" i="4" s="1"/>
  <c r="I1142" i="4"/>
  <c r="J1142" i="4"/>
  <c r="I1143" i="4"/>
  <c r="J1143" i="4"/>
  <c r="M1143" i="4" s="1"/>
  <c r="I1144" i="4"/>
  <c r="J1144" i="4"/>
  <c r="M1144" i="4" s="1"/>
  <c r="I1145" i="4"/>
  <c r="J1145" i="4"/>
  <c r="I1146" i="4"/>
  <c r="J1146" i="4"/>
  <c r="M1146" i="4" s="1"/>
  <c r="I1147" i="4"/>
  <c r="J1147" i="4"/>
  <c r="M1147" i="4" s="1"/>
  <c r="I1148" i="4"/>
  <c r="J1148" i="4"/>
  <c r="I1149" i="4"/>
  <c r="J1149" i="4"/>
  <c r="M1149" i="4" s="1"/>
  <c r="I1150" i="4"/>
  <c r="J1150" i="4"/>
  <c r="M1150" i="4" s="1"/>
  <c r="I1151" i="4"/>
  <c r="J1151" i="4"/>
  <c r="I1152" i="4"/>
  <c r="J1152" i="4"/>
  <c r="M1152" i="4" s="1"/>
  <c r="I1153" i="4"/>
  <c r="J1153" i="4"/>
  <c r="M1153" i="4" s="1"/>
  <c r="I1154" i="4"/>
  <c r="J1154" i="4"/>
  <c r="J930" i="4"/>
  <c r="I930" i="4"/>
  <c r="I701" i="4"/>
  <c r="J701" i="4"/>
  <c r="M701" i="4" s="1"/>
  <c r="I702" i="4"/>
  <c r="J702" i="4"/>
  <c r="I703" i="4"/>
  <c r="J703" i="4"/>
  <c r="M703" i="4" s="1"/>
  <c r="I704" i="4"/>
  <c r="J704" i="4"/>
  <c r="M704" i="4" s="1"/>
  <c r="I705" i="4"/>
  <c r="J705" i="4"/>
  <c r="I706" i="4"/>
  <c r="J706" i="4"/>
  <c r="M706" i="4" s="1"/>
  <c r="I707" i="4"/>
  <c r="J707" i="4"/>
  <c r="M707" i="4" s="1"/>
  <c r="I708" i="4"/>
  <c r="J708" i="4"/>
  <c r="I709" i="4"/>
  <c r="J709" i="4"/>
  <c r="M709" i="4" s="1"/>
  <c r="I710" i="4"/>
  <c r="J710" i="4"/>
  <c r="M710" i="4" s="1"/>
  <c r="I711" i="4"/>
  <c r="J711" i="4"/>
  <c r="I712" i="4"/>
  <c r="J712" i="4"/>
  <c r="M712" i="4" s="1"/>
  <c r="I713" i="4"/>
  <c r="J713" i="4"/>
  <c r="M713" i="4" s="1"/>
  <c r="I714" i="4"/>
  <c r="J714" i="4"/>
  <c r="I715" i="4"/>
  <c r="J715" i="4"/>
  <c r="M715" i="4" s="1"/>
  <c r="O715" i="4" s="1"/>
  <c r="P715" i="4" s="1"/>
  <c r="I716" i="4"/>
  <c r="J716" i="4"/>
  <c r="M716" i="4" s="1"/>
  <c r="I717" i="4"/>
  <c r="J717" i="4"/>
  <c r="I718" i="4"/>
  <c r="J718" i="4"/>
  <c r="M718" i="4" s="1"/>
  <c r="O718" i="4" s="1"/>
  <c r="P718" i="4" s="1"/>
  <c r="I719" i="4"/>
  <c r="J719" i="4"/>
  <c r="M719" i="4" s="1"/>
  <c r="I720" i="4"/>
  <c r="J720" i="4"/>
  <c r="I721" i="4"/>
  <c r="J721" i="4"/>
  <c r="M721" i="4" s="1"/>
  <c r="O721" i="4" s="1"/>
  <c r="P721" i="4" s="1"/>
  <c r="I722" i="4"/>
  <c r="J722" i="4"/>
  <c r="M722" i="4" s="1"/>
  <c r="I723" i="4"/>
  <c r="J723" i="4"/>
  <c r="I724" i="4"/>
  <c r="J724" i="4"/>
  <c r="M724" i="4" s="1"/>
  <c r="O724" i="4" s="1"/>
  <c r="P724" i="4" s="1"/>
  <c r="I725" i="4"/>
  <c r="J725" i="4"/>
  <c r="M725" i="4" s="1"/>
  <c r="I726" i="4"/>
  <c r="J726" i="4"/>
  <c r="I727" i="4"/>
  <c r="J727" i="4"/>
  <c r="M727" i="4" s="1"/>
  <c r="O727" i="4" s="1"/>
  <c r="P727" i="4" s="1"/>
  <c r="I728" i="4"/>
  <c r="J728" i="4"/>
  <c r="M728" i="4" s="1"/>
  <c r="I729" i="4"/>
  <c r="J729" i="4"/>
  <c r="I730" i="4"/>
  <c r="J730" i="4"/>
  <c r="M730" i="4" s="1"/>
  <c r="O730" i="4" s="1"/>
  <c r="I731" i="4"/>
  <c r="J731" i="4"/>
  <c r="M731" i="4" s="1"/>
  <c r="I732" i="4"/>
  <c r="J732" i="4"/>
  <c r="I733" i="4"/>
  <c r="J733" i="4"/>
  <c r="M733" i="4" s="1"/>
  <c r="O733" i="4" s="1"/>
  <c r="I734" i="4"/>
  <c r="J734" i="4"/>
  <c r="M734" i="4" s="1"/>
  <c r="I735" i="4"/>
  <c r="J735" i="4"/>
  <c r="I736" i="4"/>
  <c r="J736" i="4"/>
  <c r="M736" i="4" s="1"/>
  <c r="O736" i="4" s="1"/>
  <c r="I737" i="4"/>
  <c r="J737" i="4"/>
  <c r="M737" i="4" s="1"/>
  <c r="I738" i="4"/>
  <c r="J738" i="4"/>
  <c r="I739" i="4"/>
  <c r="J739" i="4"/>
  <c r="M739" i="4" s="1"/>
  <c r="O739" i="4" s="1"/>
  <c r="I740" i="4"/>
  <c r="J740" i="4"/>
  <c r="M740" i="4" s="1"/>
  <c r="I741" i="4"/>
  <c r="J741" i="4"/>
  <c r="I742" i="4"/>
  <c r="J742" i="4"/>
  <c r="M742" i="4" s="1"/>
  <c r="O742" i="4" s="1"/>
  <c r="I743" i="4"/>
  <c r="J743" i="4"/>
  <c r="M743" i="4" s="1"/>
  <c r="I744" i="4"/>
  <c r="J744" i="4"/>
  <c r="I745" i="4"/>
  <c r="J745" i="4"/>
  <c r="M745" i="4" s="1"/>
  <c r="O745" i="4" s="1"/>
  <c r="I746" i="4"/>
  <c r="J746" i="4"/>
  <c r="M746" i="4" s="1"/>
  <c r="I747" i="4"/>
  <c r="J747" i="4"/>
  <c r="I748" i="4"/>
  <c r="J748" i="4"/>
  <c r="M748" i="4" s="1"/>
  <c r="I749" i="4"/>
  <c r="J749" i="4"/>
  <c r="M749" i="4" s="1"/>
  <c r="I750" i="4"/>
  <c r="J750" i="4"/>
  <c r="I751" i="4"/>
  <c r="J751" i="4"/>
  <c r="M751" i="4" s="1"/>
  <c r="I752" i="4"/>
  <c r="J752" i="4"/>
  <c r="M752" i="4" s="1"/>
  <c r="I753" i="4"/>
  <c r="J753" i="4"/>
  <c r="I754" i="4"/>
  <c r="J754" i="4"/>
  <c r="M754" i="4" s="1"/>
  <c r="I755" i="4"/>
  <c r="J755" i="4"/>
  <c r="M755" i="4" s="1"/>
  <c r="I756" i="4"/>
  <c r="J756" i="4"/>
  <c r="I757" i="4"/>
  <c r="J757" i="4"/>
  <c r="M757" i="4" s="1"/>
  <c r="I758" i="4"/>
  <c r="J758" i="4"/>
  <c r="M758" i="4" s="1"/>
  <c r="I759" i="4"/>
  <c r="J759" i="4"/>
  <c r="I760" i="4"/>
  <c r="J760" i="4"/>
  <c r="M760" i="4" s="1"/>
  <c r="I761" i="4"/>
  <c r="J761" i="4"/>
  <c r="M761" i="4" s="1"/>
  <c r="I762" i="4"/>
  <c r="J762" i="4"/>
  <c r="I763" i="4"/>
  <c r="J763" i="4"/>
  <c r="M763" i="4" s="1"/>
  <c r="I764" i="4"/>
  <c r="J764" i="4"/>
  <c r="M764" i="4" s="1"/>
  <c r="I765" i="4"/>
  <c r="J765" i="4"/>
  <c r="I766" i="4"/>
  <c r="J766" i="4"/>
  <c r="M766" i="4" s="1"/>
  <c r="I767" i="4"/>
  <c r="J767" i="4"/>
  <c r="M767" i="4" s="1"/>
  <c r="I768" i="4"/>
  <c r="J768" i="4"/>
  <c r="I769" i="4"/>
  <c r="J769" i="4"/>
  <c r="M769" i="4" s="1"/>
  <c r="I770" i="4"/>
  <c r="J770" i="4"/>
  <c r="M770" i="4" s="1"/>
  <c r="I771" i="4"/>
  <c r="J771" i="4"/>
  <c r="I772" i="4"/>
  <c r="J772" i="4"/>
  <c r="M772" i="4" s="1"/>
  <c r="I773" i="4"/>
  <c r="J773" i="4"/>
  <c r="M773" i="4" s="1"/>
  <c r="I774" i="4"/>
  <c r="J774" i="4"/>
  <c r="I775" i="4"/>
  <c r="J775" i="4"/>
  <c r="M775" i="4" s="1"/>
  <c r="I776" i="4"/>
  <c r="J776" i="4"/>
  <c r="M776" i="4" s="1"/>
  <c r="I777" i="4"/>
  <c r="J777" i="4"/>
  <c r="I778" i="4"/>
  <c r="J778" i="4"/>
  <c r="M778" i="4" s="1"/>
  <c r="I779" i="4"/>
  <c r="J779" i="4"/>
  <c r="M779" i="4" s="1"/>
  <c r="I780" i="4"/>
  <c r="J780" i="4"/>
  <c r="I781" i="4"/>
  <c r="J781" i="4"/>
  <c r="M781" i="4" s="1"/>
  <c r="I782" i="4"/>
  <c r="J782" i="4"/>
  <c r="M782" i="4" s="1"/>
  <c r="I783" i="4"/>
  <c r="J783" i="4"/>
  <c r="I784" i="4"/>
  <c r="J784" i="4"/>
  <c r="M784" i="4" s="1"/>
  <c r="I785" i="4"/>
  <c r="J785" i="4"/>
  <c r="M785" i="4" s="1"/>
  <c r="I786" i="4"/>
  <c r="J786" i="4"/>
  <c r="I787" i="4"/>
  <c r="J787" i="4"/>
  <c r="M787" i="4" s="1"/>
  <c r="I788" i="4"/>
  <c r="J788" i="4"/>
  <c r="M788" i="4" s="1"/>
  <c r="I789" i="4"/>
  <c r="J789" i="4"/>
  <c r="I790" i="4"/>
  <c r="J790" i="4"/>
  <c r="M790" i="4" s="1"/>
  <c r="I791" i="4"/>
  <c r="J791" i="4"/>
  <c r="M791" i="4" s="1"/>
  <c r="I792" i="4"/>
  <c r="J792" i="4"/>
  <c r="I793" i="4"/>
  <c r="J793" i="4"/>
  <c r="M793" i="4" s="1"/>
  <c r="I794" i="4"/>
  <c r="J794" i="4"/>
  <c r="M794" i="4" s="1"/>
  <c r="I795" i="4"/>
  <c r="J795" i="4"/>
  <c r="I796" i="4"/>
  <c r="J796" i="4"/>
  <c r="M796" i="4" s="1"/>
  <c r="I797" i="4"/>
  <c r="J797" i="4"/>
  <c r="M797" i="4" s="1"/>
  <c r="J798" i="4"/>
  <c r="J802" i="4"/>
  <c r="M802" i="4" s="1"/>
  <c r="J807" i="4"/>
  <c r="J814" i="4"/>
  <c r="M814" i="4" s="1"/>
  <c r="I820" i="4"/>
  <c r="J820" i="4"/>
  <c r="M820" i="4" s="1"/>
  <c r="I822" i="4"/>
  <c r="J822" i="4"/>
  <c r="I824" i="4"/>
  <c r="J824" i="4"/>
  <c r="M824" i="4" s="1"/>
  <c r="I825" i="4"/>
  <c r="J825" i="4"/>
  <c r="M825" i="4" s="1"/>
  <c r="I826" i="4"/>
  <c r="J826" i="4"/>
  <c r="M826" i="4" s="1"/>
  <c r="I827" i="4"/>
  <c r="J827" i="4"/>
  <c r="M827" i="4" s="1"/>
  <c r="I828" i="4"/>
  <c r="J828" i="4"/>
  <c r="M828" i="4" s="1"/>
  <c r="I830" i="4"/>
  <c r="J830" i="4"/>
  <c r="M830" i="4" s="1"/>
  <c r="I831" i="4"/>
  <c r="J831" i="4"/>
  <c r="I832" i="4"/>
  <c r="J832" i="4"/>
  <c r="M832" i="4" s="1"/>
  <c r="I833" i="4"/>
  <c r="J833" i="4"/>
  <c r="M833" i="4" s="1"/>
  <c r="I834" i="4"/>
  <c r="J834" i="4"/>
  <c r="I835" i="4"/>
  <c r="J835" i="4"/>
  <c r="M835" i="4" s="1"/>
  <c r="I836" i="4"/>
  <c r="I837" i="4"/>
  <c r="J837" i="4"/>
  <c r="I838" i="4"/>
  <c r="J838" i="4"/>
  <c r="M838" i="4" s="1"/>
  <c r="I840" i="4"/>
  <c r="J840" i="4"/>
  <c r="I841" i="4"/>
  <c r="J841" i="4"/>
  <c r="M841" i="4" s="1"/>
  <c r="I842" i="4"/>
  <c r="J842" i="4"/>
  <c r="M842" i="4" s="1"/>
  <c r="I843" i="4"/>
  <c r="J843" i="4"/>
  <c r="I844" i="4"/>
  <c r="J844" i="4"/>
  <c r="M844" i="4" s="1"/>
  <c r="I845" i="4"/>
  <c r="J845" i="4"/>
  <c r="M845" i="4" s="1"/>
  <c r="I846" i="4"/>
  <c r="J846" i="4"/>
  <c r="I848" i="4"/>
  <c r="J848" i="4"/>
  <c r="M848" i="4" s="1"/>
  <c r="I849" i="4"/>
  <c r="J849" i="4"/>
  <c r="M849" i="4" s="1"/>
  <c r="I850" i="4"/>
  <c r="J850" i="4"/>
  <c r="M850" i="4" s="1"/>
  <c r="I852" i="4"/>
  <c r="J852" i="4"/>
  <c r="I853" i="4"/>
  <c r="J853" i="4"/>
  <c r="M853" i="4" s="1"/>
  <c r="I854" i="4"/>
  <c r="J854" i="4"/>
  <c r="M854" i="4" s="1"/>
  <c r="I856" i="4"/>
  <c r="J856" i="4"/>
  <c r="M856" i="4" s="1"/>
  <c r="I857" i="4"/>
  <c r="J857" i="4"/>
  <c r="M857" i="4" s="1"/>
  <c r="I858" i="4"/>
  <c r="J858" i="4"/>
  <c r="I859" i="4"/>
  <c r="J859" i="4"/>
  <c r="M859" i="4" s="1"/>
  <c r="I860" i="4"/>
  <c r="J860" i="4"/>
  <c r="M860" i="4" s="1"/>
  <c r="I861" i="4"/>
  <c r="J861" i="4"/>
  <c r="I863" i="4"/>
  <c r="J863" i="4"/>
  <c r="M863" i="4" s="1"/>
  <c r="I864" i="4"/>
  <c r="J864" i="4"/>
  <c r="M864" i="4" s="1"/>
  <c r="I865" i="4"/>
  <c r="J865" i="4"/>
  <c r="M865" i="4" s="1"/>
  <c r="I866" i="4"/>
  <c r="J866" i="4"/>
  <c r="M866" i="4" s="1"/>
  <c r="I867" i="4"/>
  <c r="J867" i="4"/>
  <c r="M867" i="4" s="1"/>
  <c r="I869" i="4"/>
  <c r="J869" i="4"/>
  <c r="M869" i="4" s="1"/>
  <c r="I870" i="4"/>
  <c r="J870" i="4"/>
  <c r="I871" i="4"/>
  <c r="J871" i="4"/>
  <c r="M871" i="4" s="1"/>
  <c r="I872" i="4"/>
  <c r="J872" i="4"/>
  <c r="M872" i="4" s="1"/>
  <c r="I873" i="4"/>
  <c r="J873" i="4"/>
  <c r="I874" i="4"/>
  <c r="J874" i="4"/>
  <c r="M874" i="4" s="1"/>
  <c r="I875" i="4"/>
  <c r="J875" i="4"/>
  <c r="M875" i="4" s="1"/>
  <c r="I876" i="4"/>
  <c r="J876" i="4"/>
  <c r="I877" i="4"/>
  <c r="J877" i="4"/>
  <c r="M877" i="4" s="1"/>
  <c r="I878" i="4"/>
  <c r="J878" i="4"/>
  <c r="M878" i="4" s="1"/>
  <c r="I879" i="4"/>
  <c r="J879" i="4"/>
  <c r="I880" i="4"/>
  <c r="J880" i="4"/>
  <c r="M880" i="4" s="1"/>
  <c r="I882" i="4"/>
  <c r="J882" i="4"/>
  <c r="I884" i="4"/>
  <c r="J884" i="4"/>
  <c r="M884" i="4" s="1"/>
  <c r="I886" i="4"/>
  <c r="J886" i="4"/>
  <c r="M886" i="4" s="1"/>
  <c r="I887" i="4"/>
  <c r="J887" i="4"/>
  <c r="M887" i="4" s="1"/>
  <c r="I889" i="4"/>
  <c r="J889" i="4"/>
  <c r="M889" i="4" s="1"/>
  <c r="I891" i="4"/>
  <c r="J891" i="4"/>
  <c r="M891" i="4" s="1"/>
  <c r="I892" i="4"/>
  <c r="J892" i="4"/>
  <c r="M892" i="4" s="1"/>
  <c r="I893" i="4"/>
  <c r="J893" i="4"/>
  <c r="M893" i="4" s="1"/>
  <c r="I894" i="4"/>
  <c r="J894" i="4"/>
  <c r="M894" i="4" s="1"/>
  <c r="I895" i="4"/>
  <c r="J895" i="4"/>
  <c r="M895" i="4" s="1"/>
  <c r="I896" i="4"/>
  <c r="J896" i="4"/>
  <c r="M896" i="4" s="1"/>
  <c r="I897" i="4"/>
  <c r="J897" i="4"/>
  <c r="M897" i="4" s="1"/>
  <c r="I898" i="4"/>
  <c r="J898" i="4"/>
  <c r="M898" i="4" s="1"/>
  <c r="I899" i="4"/>
  <c r="J899" i="4"/>
  <c r="M899" i="4" s="1"/>
  <c r="I900" i="4"/>
  <c r="J900" i="4"/>
  <c r="I901" i="4"/>
  <c r="J901" i="4"/>
  <c r="M901" i="4" s="1"/>
  <c r="I902" i="4"/>
  <c r="J902" i="4"/>
  <c r="M902" i="4" s="1"/>
  <c r="I903" i="4"/>
  <c r="J903" i="4"/>
  <c r="I904" i="4"/>
  <c r="J904" i="4"/>
  <c r="M904" i="4" s="1"/>
  <c r="I905" i="4"/>
  <c r="J905" i="4"/>
  <c r="M905" i="4" s="1"/>
  <c r="I906" i="4"/>
  <c r="J906" i="4"/>
  <c r="M906" i="4" s="1"/>
  <c r="I907" i="4"/>
  <c r="J907" i="4"/>
  <c r="M907" i="4" s="1"/>
  <c r="I908" i="4"/>
  <c r="J908" i="4"/>
  <c r="M908" i="4" s="1"/>
  <c r="I909" i="4"/>
  <c r="J909" i="4"/>
  <c r="M909" i="4" s="1"/>
  <c r="I910" i="4"/>
  <c r="J910" i="4"/>
  <c r="M910" i="4" s="1"/>
  <c r="I911" i="4"/>
  <c r="J911" i="4"/>
  <c r="M911" i="4" s="1"/>
  <c r="I912" i="4"/>
  <c r="J912" i="4"/>
  <c r="M912" i="4" s="1"/>
  <c r="I913" i="4"/>
  <c r="J913" i="4"/>
  <c r="M913" i="4" s="1"/>
  <c r="I914" i="4"/>
  <c r="J914" i="4"/>
  <c r="M914" i="4" s="1"/>
  <c r="I915" i="4"/>
  <c r="J915" i="4"/>
  <c r="M915" i="4" s="1"/>
  <c r="I916" i="4"/>
  <c r="J916" i="4"/>
  <c r="M916" i="4" s="1"/>
  <c r="I917" i="4"/>
  <c r="J917" i="4"/>
  <c r="M917" i="4" s="1"/>
  <c r="I918" i="4"/>
  <c r="J918" i="4"/>
  <c r="M918" i="4" s="1"/>
  <c r="I919" i="4"/>
  <c r="J919" i="4"/>
  <c r="M919" i="4" s="1"/>
  <c r="I920" i="4"/>
  <c r="J920" i="4"/>
  <c r="M920" i="4" s="1"/>
  <c r="I921" i="4"/>
  <c r="J921" i="4"/>
  <c r="M921" i="4" s="1"/>
  <c r="I922" i="4"/>
  <c r="J922" i="4"/>
  <c r="M922" i="4" s="1"/>
  <c r="I923" i="4"/>
  <c r="J923" i="4"/>
  <c r="M923" i="4" s="1"/>
  <c r="I924" i="4"/>
  <c r="J924" i="4"/>
  <c r="M924" i="4" s="1"/>
  <c r="J700" i="4"/>
  <c r="M700" i="4" s="1"/>
  <c r="I700" i="4"/>
  <c r="I471" i="4"/>
  <c r="J471" i="4"/>
  <c r="M471" i="4" s="1"/>
  <c r="O471" i="4" s="1"/>
  <c r="I472" i="4"/>
  <c r="J472" i="4"/>
  <c r="I473" i="4"/>
  <c r="J473" i="4"/>
  <c r="M473" i="4" s="1"/>
  <c r="I474" i="4"/>
  <c r="J474" i="4"/>
  <c r="M474" i="4" s="1"/>
  <c r="O474" i="4" s="1"/>
  <c r="P474" i="4" s="1"/>
  <c r="I475" i="4"/>
  <c r="J475" i="4"/>
  <c r="M475" i="4" s="1"/>
  <c r="O475" i="4" s="1"/>
  <c r="I476" i="4"/>
  <c r="J476" i="4"/>
  <c r="M476" i="4" s="1"/>
  <c r="I477" i="4"/>
  <c r="J477" i="4"/>
  <c r="M477" i="4" s="1"/>
  <c r="O477" i="4" s="1"/>
  <c r="I478" i="4"/>
  <c r="J478" i="4"/>
  <c r="M478" i="4" s="1"/>
  <c r="O478" i="4" s="1"/>
  <c r="I479" i="4"/>
  <c r="J479" i="4"/>
  <c r="M479" i="4" s="1"/>
  <c r="I480" i="4"/>
  <c r="J480" i="4"/>
  <c r="M480" i="4" s="1"/>
  <c r="O480" i="4" s="1"/>
  <c r="P480" i="4" s="1"/>
  <c r="I481" i="4"/>
  <c r="J481" i="4"/>
  <c r="M481" i="4" s="1"/>
  <c r="O481" i="4" s="1"/>
  <c r="I482" i="4"/>
  <c r="J482" i="4"/>
  <c r="M482" i="4" s="1"/>
  <c r="O482" i="4" s="1"/>
  <c r="P482" i="4" s="1"/>
  <c r="I483" i="4"/>
  <c r="J483" i="4"/>
  <c r="M483" i="4" s="1"/>
  <c r="O483" i="4" s="1"/>
  <c r="P483" i="4" s="1"/>
  <c r="I484" i="4"/>
  <c r="J484" i="4"/>
  <c r="M484" i="4" s="1"/>
  <c r="O484" i="4" s="1"/>
  <c r="I485" i="4"/>
  <c r="J485" i="4"/>
  <c r="M485" i="4" s="1"/>
  <c r="I486" i="4"/>
  <c r="J486" i="4"/>
  <c r="M486" i="4" s="1"/>
  <c r="O486" i="4" s="1"/>
  <c r="I487" i="4"/>
  <c r="J487" i="4"/>
  <c r="M487" i="4" s="1"/>
  <c r="O487" i="4" s="1"/>
  <c r="I488" i="4"/>
  <c r="J488" i="4"/>
  <c r="M488" i="4" s="1"/>
  <c r="O488" i="4" s="1"/>
  <c r="I489" i="4"/>
  <c r="J489" i="4"/>
  <c r="M489" i="4" s="1"/>
  <c r="O489" i="4" s="1"/>
  <c r="P489" i="4" s="1"/>
  <c r="I490" i="4"/>
  <c r="J490" i="4"/>
  <c r="M490" i="4" s="1"/>
  <c r="O490" i="4" s="1"/>
  <c r="I491" i="4"/>
  <c r="J491" i="4"/>
  <c r="M491" i="4" s="1"/>
  <c r="O491" i="4" s="1"/>
  <c r="I492" i="4"/>
  <c r="J492" i="4"/>
  <c r="M492" i="4" s="1"/>
  <c r="O492" i="4" s="1"/>
  <c r="P492" i="4" s="1"/>
  <c r="I493" i="4"/>
  <c r="J493" i="4"/>
  <c r="M493" i="4" s="1"/>
  <c r="O493" i="4" s="1"/>
  <c r="I494" i="4"/>
  <c r="J494" i="4"/>
  <c r="M494" i="4" s="1"/>
  <c r="O494" i="4" s="1"/>
  <c r="P494" i="4" s="1"/>
  <c r="I495" i="4"/>
  <c r="J495" i="4"/>
  <c r="M495" i="4" s="1"/>
  <c r="O495" i="4" s="1"/>
  <c r="I496" i="4"/>
  <c r="J496" i="4"/>
  <c r="M496" i="4" s="1"/>
  <c r="O496" i="4" s="1"/>
  <c r="I497" i="4"/>
  <c r="J497" i="4"/>
  <c r="M497" i="4" s="1"/>
  <c r="I498" i="4"/>
  <c r="J498" i="4"/>
  <c r="I499" i="4"/>
  <c r="J499" i="4"/>
  <c r="M499" i="4" s="1"/>
  <c r="O499" i="4" s="1"/>
  <c r="I500" i="4"/>
  <c r="J500" i="4"/>
  <c r="M500" i="4" s="1"/>
  <c r="O500" i="4" s="1"/>
  <c r="P500" i="4" s="1"/>
  <c r="I501" i="4"/>
  <c r="J501" i="4"/>
  <c r="M501" i="4" s="1"/>
  <c r="O501" i="4" s="1"/>
  <c r="I502" i="4"/>
  <c r="J502" i="4"/>
  <c r="M502" i="4" s="1"/>
  <c r="O502" i="4" s="1"/>
  <c r="I503" i="4"/>
  <c r="J503" i="4"/>
  <c r="M503" i="4" s="1"/>
  <c r="I504" i="4"/>
  <c r="J504" i="4"/>
  <c r="I505" i="4"/>
  <c r="J505" i="4"/>
  <c r="M505" i="4" s="1"/>
  <c r="O505" i="4" s="1"/>
  <c r="I506" i="4"/>
  <c r="J506" i="4"/>
  <c r="M506" i="4" s="1"/>
  <c r="I507" i="4"/>
  <c r="J507" i="4"/>
  <c r="M507" i="4" s="1"/>
  <c r="O507" i="4" s="1"/>
  <c r="I508" i="4"/>
  <c r="J508" i="4"/>
  <c r="M508" i="4" s="1"/>
  <c r="O508" i="4" s="1"/>
  <c r="I509" i="4"/>
  <c r="J509" i="4"/>
  <c r="M509" i="4" s="1"/>
  <c r="I510" i="4"/>
  <c r="J510" i="4"/>
  <c r="M510" i="4" s="1"/>
  <c r="O510" i="4" s="1"/>
  <c r="I511" i="4"/>
  <c r="J511" i="4"/>
  <c r="M511" i="4" s="1"/>
  <c r="O511" i="4" s="1"/>
  <c r="I512" i="4"/>
  <c r="J512" i="4"/>
  <c r="M512" i="4" s="1"/>
  <c r="I513" i="4"/>
  <c r="J513" i="4"/>
  <c r="I514" i="4"/>
  <c r="J514" i="4"/>
  <c r="M514" i="4" s="1"/>
  <c r="I515" i="4"/>
  <c r="J515" i="4"/>
  <c r="M515" i="4" s="1"/>
  <c r="O515" i="4" s="1"/>
  <c r="P515" i="4" s="1"/>
  <c r="I516" i="4"/>
  <c r="J516" i="4"/>
  <c r="M516" i="4" s="1"/>
  <c r="I517" i="4"/>
  <c r="J517" i="4"/>
  <c r="M517" i="4" s="1"/>
  <c r="O517" i="4" s="1"/>
  <c r="I518" i="4"/>
  <c r="J518" i="4"/>
  <c r="M518" i="4" s="1"/>
  <c r="O518" i="4" s="1"/>
  <c r="P518" i="4" s="1"/>
  <c r="I519" i="4"/>
  <c r="J519" i="4"/>
  <c r="M519" i="4" s="1"/>
  <c r="I520" i="4"/>
  <c r="J520" i="4"/>
  <c r="M520" i="4" s="1"/>
  <c r="O520" i="4" s="1"/>
  <c r="I521" i="4"/>
  <c r="J521" i="4"/>
  <c r="M521" i="4" s="1"/>
  <c r="O521" i="4" s="1"/>
  <c r="I522" i="4"/>
  <c r="J522" i="4"/>
  <c r="M522" i="4" s="1"/>
  <c r="O522" i="4" s="1"/>
  <c r="I523" i="4"/>
  <c r="J523" i="4"/>
  <c r="M523" i="4" s="1"/>
  <c r="O523" i="4" s="1"/>
  <c r="P523" i="4" s="1"/>
  <c r="I524" i="4"/>
  <c r="J524" i="4"/>
  <c r="M524" i="4" s="1"/>
  <c r="O524" i="4" s="1"/>
  <c r="P524" i="4" s="1"/>
  <c r="I525" i="4"/>
  <c r="J525" i="4"/>
  <c r="I526" i="4"/>
  <c r="J526" i="4"/>
  <c r="M526" i="4" s="1"/>
  <c r="O526" i="4" s="1"/>
  <c r="I527" i="4"/>
  <c r="J527" i="4"/>
  <c r="M527" i="4" s="1"/>
  <c r="O527" i="4" s="1"/>
  <c r="I528" i="4"/>
  <c r="J528" i="4"/>
  <c r="I529" i="4"/>
  <c r="J529" i="4"/>
  <c r="M529" i="4" s="1"/>
  <c r="I530" i="4"/>
  <c r="J530" i="4"/>
  <c r="M530" i="4" s="1"/>
  <c r="O530" i="4" s="1"/>
  <c r="I531" i="4"/>
  <c r="J531" i="4"/>
  <c r="M531" i="4" s="1"/>
  <c r="O531" i="4" s="1"/>
  <c r="I532" i="4"/>
  <c r="J532" i="4"/>
  <c r="M532" i="4" s="1"/>
  <c r="O532" i="4" s="1"/>
  <c r="P532" i="4" s="1"/>
  <c r="I533" i="4"/>
  <c r="J533" i="4"/>
  <c r="M533" i="4" s="1"/>
  <c r="O533" i="4" s="1"/>
  <c r="I534" i="4"/>
  <c r="J534" i="4"/>
  <c r="I535" i="4"/>
  <c r="J535" i="4"/>
  <c r="M535" i="4" s="1"/>
  <c r="I536" i="4"/>
  <c r="J536" i="4"/>
  <c r="M536" i="4" s="1"/>
  <c r="I537" i="4"/>
  <c r="J537" i="4"/>
  <c r="M537" i="4" s="1"/>
  <c r="O537" i="4" s="1"/>
  <c r="I538" i="4"/>
  <c r="J538" i="4"/>
  <c r="M538" i="4" s="1"/>
  <c r="O538" i="4" s="1"/>
  <c r="P538" i="4" s="1"/>
  <c r="I539" i="4"/>
  <c r="J539" i="4"/>
  <c r="M539" i="4" s="1"/>
  <c r="O539" i="4" s="1"/>
  <c r="I540" i="4"/>
  <c r="J540" i="4"/>
  <c r="M540" i="4" s="1"/>
  <c r="I541" i="4"/>
  <c r="J541" i="4"/>
  <c r="M541" i="4" s="1"/>
  <c r="O541" i="4" s="1"/>
  <c r="I542" i="4"/>
  <c r="J542" i="4"/>
  <c r="M542" i="4" s="1"/>
  <c r="O542" i="4" s="1"/>
  <c r="P542" i="4" s="1"/>
  <c r="I543" i="4"/>
  <c r="J543" i="4"/>
  <c r="I544" i="4"/>
  <c r="J544" i="4"/>
  <c r="M544" i="4" s="1"/>
  <c r="O544" i="4" s="1"/>
  <c r="P544" i="4" s="1"/>
  <c r="I545" i="4"/>
  <c r="J545" i="4"/>
  <c r="M545" i="4" s="1"/>
  <c r="I546" i="4"/>
  <c r="J546" i="4"/>
  <c r="I547" i="4"/>
  <c r="J547" i="4"/>
  <c r="M547" i="4" s="1"/>
  <c r="I548" i="4"/>
  <c r="J548" i="4"/>
  <c r="M548" i="4" s="1"/>
  <c r="I549" i="4"/>
  <c r="J549" i="4"/>
  <c r="M549" i="4" s="1"/>
  <c r="I550" i="4"/>
  <c r="J550" i="4"/>
  <c r="M550" i="4" s="1"/>
  <c r="I551" i="4"/>
  <c r="J551" i="4"/>
  <c r="M551" i="4" s="1"/>
  <c r="I552" i="4"/>
  <c r="J552" i="4"/>
  <c r="I553" i="4"/>
  <c r="J553" i="4"/>
  <c r="M553" i="4" s="1"/>
  <c r="I554" i="4"/>
  <c r="J554" i="4"/>
  <c r="M554" i="4" s="1"/>
  <c r="I555" i="4"/>
  <c r="J555" i="4"/>
  <c r="M555" i="4" s="1"/>
  <c r="I556" i="4"/>
  <c r="J556" i="4"/>
  <c r="M556" i="4" s="1"/>
  <c r="I557" i="4"/>
  <c r="J557" i="4"/>
  <c r="M557" i="4" s="1"/>
  <c r="I558" i="4"/>
  <c r="J558" i="4"/>
  <c r="M558" i="4" s="1"/>
  <c r="I559" i="4"/>
  <c r="J559" i="4"/>
  <c r="M559" i="4" s="1"/>
  <c r="I560" i="4"/>
  <c r="J560" i="4"/>
  <c r="M560" i="4" s="1"/>
  <c r="I561" i="4"/>
  <c r="J561" i="4"/>
  <c r="M561" i="4" s="1"/>
  <c r="I562" i="4"/>
  <c r="J562" i="4"/>
  <c r="M562" i="4" s="1"/>
  <c r="I563" i="4"/>
  <c r="J563" i="4"/>
  <c r="M563" i="4" s="1"/>
  <c r="I564" i="4"/>
  <c r="J564" i="4"/>
  <c r="I565" i="4"/>
  <c r="J565" i="4"/>
  <c r="M565" i="4" s="1"/>
  <c r="I566" i="4"/>
  <c r="J566" i="4"/>
  <c r="M566" i="4" s="1"/>
  <c r="I567" i="4"/>
  <c r="J567" i="4"/>
  <c r="M567" i="4" s="1"/>
  <c r="I568" i="4"/>
  <c r="J568" i="4"/>
  <c r="M568" i="4" s="1"/>
  <c r="I569" i="4"/>
  <c r="J569" i="4"/>
  <c r="M569" i="4" s="1"/>
  <c r="I570" i="4"/>
  <c r="J570" i="4"/>
  <c r="I571" i="4"/>
  <c r="J571" i="4"/>
  <c r="M571" i="4" s="1"/>
  <c r="I572" i="4"/>
  <c r="J572" i="4"/>
  <c r="M572" i="4" s="1"/>
  <c r="I573" i="4"/>
  <c r="J573" i="4"/>
  <c r="M573" i="4" s="1"/>
  <c r="I574" i="4"/>
  <c r="J574" i="4"/>
  <c r="M574" i="4" s="1"/>
  <c r="I575" i="4"/>
  <c r="J575" i="4"/>
  <c r="M575" i="4" s="1"/>
  <c r="I576" i="4"/>
  <c r="J576" i="4"/>
  <c r="I577" i="4"/>
  <c r="J577" i="4"/>
  <c r="M577" i="4" s="1"/>
  <c r="I578" i="4"/>
  <c r="J578" i="4"/>
  <c r="M578" i="4" s="1"/>
  <c r="I579" i="4"/>
  <c r="J579" i="4"/>
  <c r="M579" i="4" s="1"/>
  <c r="I580" i="4"/>
  <c r="J580" i="4"/>
  <c r="M580" i="4" s="1"/>
  <c r="I581" i="4"/>
  <c r="J581" i="4"/>
  <c r="M581" i="4" s="1"/>
  <c r="I582" i="4"/>
  <c r="J582" i="4"/>
  <c r="I583" i="4"/>
  <c r="J583" i="4"/>
  <c r="M583" i="4" s="1"/>
  <c r="I584" i="4"/>
  <c r="J584" i="4"/>
  <c r="M584" i="4" s="1"/>
  <c r="I585" i="4"/>
  <c r="J585" i="4"/>
  <c r="M585" i="4" s="1"/>
  <c r="I586" i="4"/>
  <c r="J586" i="4"/>
  <c r="M586" i="4" s="1"/>
  <c r="I587" i="4"/>
  <c r="J587" i="4"/>
  <c r="M587" i="4" s="1"/>
  <c r="I588" i="4"/>
  <c r="J588" i="4"/>
  <c r="I589" i="4"/>
  <c r="J589" i="4"/>
  <c r="M589" i="4" s="1"/>
  <c r="I590" i="4"/>
  <c r="J590" i="4"/>
  <c r="M590" i="4" s="1"/>
  <c r="I591" i="4"/>
  <c r="J591" i="4"/>
  <c r="M591" i="4" s="1"/>
  <c r="I592" i="4"/>
  <c r="J592" i="4"/>
  <c r="M592" i="4" s="1"/>
  <c r="I593" i="4"/>
  <c r="J593" i="4"/>
  <c r="M593" i="4" s="1"/>
  <c r="I594" i="4"/>
  <c r="J594" i="4"/>
  <c r="I595" i="4"/>
  <c r="J595" i="4"/>
  <c r="M595" i="4" s="1"/>
  <c r="I596" i="4"/>
  <c r="J596" i="4"/>
  <c r="M596" i="4" s="1"/>
  <c r="I597" i="4"/>
  <c r="J597" i="4"/>
  <c r="M597" i="4" s="1"/>
  <c r="I598" i="4"/>
  <c r="J598" i="4"/>
  <c r="M598" i="4" s="1"/>
  <c r="I599" i="4"/>
  <c r="J599" i="4"/>
  <c r="M599" i="4" s="1"/>
  <c r="I600" i="4"/>
  <c r="J600" i="4"/>
  <c r="I601" i="4"/>
  <c r="J601" i="4"/>
  <c r="M601" i="4" s="1"/>
  <c r="I602" i="4"/>
  <c r="J602" i="4"/>
  <c r="M602" i="4" s="1"/>
  <c r="I603" i="4"/>
  <c r="J603" i="4"/>
  <c r="M603" i="4" s="1"/>
  <c r="I604" i="4"/>
  <c r="J604" i="4"/>
  <c r="M604" i="4" s="1"/>
  <c r="I605" i="4"/>
  <c r="J605" i="4"/>
  <c r="M605" i="4" s="1"/>
  <c r="I606" i="4"/>
  <c r="J606" i="4"/>
  <c r="I607" i="4"/>
  <c r="J607" i="4"/>
  <c r="M607" i="4" s="1"/>
  <c r="I608" i="4"/>
  <c r="J608" i="4"/>
  <c r="M608" i="4" s="1"/>
  <c r="I609" i="4"/>
  <c r="J609" i="4"/>
  <c r="M609" i="4" s="1"/>
  <c r="I610" i="4"/>
  <c r="J610" i="4"/>
  <c r="M610" i="4" s="1"/>
  <c r="I611" i="4"/>
  <c r="J611" i="4"/>
  <c r="M611" i="4" s="1"/>
  <c r="I612" i="4"/>
  <c r="J612" i="4"/>
  <c r="I613" i="4"/>
  <c r="J613" i="4"/>
  <c r="M613" i="4" s="1"/>
  <c r="I614" i="4"/>
  <c r="J614" i="4"/>
  <c r="M614" i="4" s="1"/>
  <c r="I615" i="4"/>
  <c r="J615" i="4"/>
  <c r="M615" i="4" s="1"/>
  <c r="I616" i="4"/>
  <c r="J616" i="4"/>
  <c r="M616" i="4" s="1"/>
  <c r="I617" i="4"/>
  <c r="J617" i="4"/>
  <c r="M617" i="4" s="1"/>
  <c r="I618" i="4"/>
  <c r="J618" i="4"/>
  <c r="I619" i="4"/>
  <c r="J619" i="4"/>
  <c r="M619" i="4" s="1"/>
  <c r="I620" i="4"/>
  <c r="J620" i="4"/>
  <c r="M620" i="4" s="1"/>
  <c r="I621" i="4"/>
  <c r="J621" i="4"/>
  <c r="M621" i="4" s="1"/>
  <c r="I622" i="4"/>
  <c r="J622" i="4"/>
  <c r="M622" i="4" s="1"/>
  <c r="I623" i="4"/>
  <c r="J623" i="4"/>
  <c r="M623" i="4" s="1"/>
  <c r="I624" i="4"/>
  <c r="J624" i="4"/>
  <c r="I625" i="4"/>
  <c r="J625" i="4"/>
  <c r="M625" i="4" s="1"/>
  <c r="I626" i="4"/>
  <c r="J626" i="4"/>
  <c r="M626" i="4" s="1"/>
  <c r="I627" i="4"/>
  <c r="J627" i="4"/>
  <c r="M627" i="4" s="1"/>
  <c r="I628" i="4"/>
  <c r="J628" i="4"/>
  <c r="M628" i="4" s="1"/>
  <c r="I629" i="4"/>
  <c r="J629" i="4"/>
  <c r="M629" i="4" s="1"/>
  <c r="I630" i="4"/>
  <c r="J630" i="4"/>
  <c r="I631" i="4"/>
  <c r="J631" i="4"/>
  <c r="M631" i="4" s="1"/>
  <c r="I632" i="4"/>
  <c r="J632" i="4"/>
  <c r="M632" i="4" s="1"/>
  <c r="I633" i="4"/>
  <c r="J633" i="4"/>
  <c r="M633" i="4" s="1"/>
  <c r="I634" i="4"/>
  <c r="J634" i="4"/>
  <c r="M634" i="4" s="1"/>
  <c r="I635" i="4"/>
  <c r="J635" i="4"/>
  <c r="M635" i="4" s="1"/>
  <c r="I636" i="4"/>
  <c r="J636" i="4"/>
  <c r="I637" i="4"/>
  <c r="J637" i="4"/>
  <c r="M637" i="4" s="1"/>
  <c r="I638" i="4"/>
  <c r="J638" i="4"/>
  <c r="M638" i="4" s="1"/>
  <c r="I639" i="4"/>
  <c r="J639" i="4"/>
  <c r="M639" i="4" s="1"/>
  <c r="I640" i="4"/>
  <c r="J640" i="4"/>
  <c r="M640" i="4" s="1"/>
  <c r="I641" i="4"/>
  <c r="J641" i="4"/>
  <c r="M641" i="4" s="1"/>
  <c r="I642" i="4"/>
  <c r="J642" i="4"/>
  <c r="I643" i="4"/>
  <c r="J643" i="4"/>
  <c r="M643" i="4" s="1"/>
  <c r="I644" i="4"/>
  <c r="J644" i="4"/>
  <c r="M644" i="4" s="1"/>
  <c r="I645" i="4"/>
  <c r="J645" i="4"/>
  <c r="M645" i="4" s="1"/>
  <c r="I646" i="4"/>
  <c r="J646" i="4"/>
  <c r="M646" i="4" s="1"/>
  <c r="I647" i="4"/>
  <c r="J647" i="4"/>
  <c r="M647" i="4" s="1"/>
  <c r="I648" i="4"/>
  <c r="J648" i="4"/>
  <c r="I649" i="4"/>
  <c r="J649" i="4"/>
  <c r="M649" i="4" s="1"/>
  <c r="I650" i="4"/>
  <c r="J650" i="4"/>
  <c r="M650" i="4" s="1"/>
  <c r="I651" i="4"/>
  <c r="J651" i="4"/>
  <c r="M651" i="4" s="1"/>
  <c r="I652" i="4"/>
  <c r="J652" i="4"/>
  <c r="M652" i="4" s="1"/>
  <c r="I653" i="4"/>
  <c r="J653" i="4"/>
  <c r="M653" i="4" s="1"/>
  <c r="I654" i="4"/>
  <c r="J654" i="4"/>
  <c r="I655" i="4"/>
  <c r="J655" i="4"/>
  <c r="M655" i="4" s="1"/>
  <c r="I656" i="4"/>
  <c r="J656" i="4"/>
  <c r="M656" i="4" s="1"/>
  <c r="I657" i="4"/>
  <c r="J657" i="4"/>
  <c r="M657" i="4" s="1"/>
  <c r="I658" i="4"/>
  <c r="J658" i="4"/>
  <c r="M658" i="4" s="1"/>
  <c r="I659" i="4"/>
  <c r="J659" i="4"/>
  <c r="M659" i="4" s="1"/>
  <c r="I660" i="4"/>
  <c r="J660" i="4"/>
  <c r="I661" i="4"/>
  <c r="J661" i="4"/>
  <c r="M661" i="4" s="1"/>
  <c r="I662" i="4"/>
  <c r="J662" i="4"/>
  <c r="M662" i="4" s="1"/>
  <c r="I663" i="4"/>
  <c r="J663" i="4"/>
  <c r="M663" i="4" s="1"/>
  <c r="I664" i="4"/>
  <c r="J664" i="4"/>
  <c r="M664" i="4" s="1"/>
  <c r="I665" i="4"/>
  <c r="J665" i="4"/>
  <c r="M665" i="4" s="1"/>
  <c r="I666" i="4"/>
  <c r="J666" i="4"/>
  <c r="M666" i="4" s="1"/>
  <c r="I667" i="4"/>
  <c r="J667" i="4"/>
  <c r="M667" i="4" s="1"/>
  <c r="I668" i="4"/>
  <c r="J668" i="4"/>
  <c r="M668" i="4" s="1"/>
  <c r="I669" i="4"/>
  <c r="J669" i="4"/>
  <c r="M669" i="4" s="1"/>
  <c r="I670" i="4"/>
  <c r="J670" i="4"/>
  <c r="M670" i="4" s="1"/>
  <c r="I671" i="4"/>
  <c r="J671" i="4"/>
  <c r="M671" i="4" s="1"/>
  <c r="I672" i="4"/>
  <c r="J672" i="4"/>
  <c r="I673" i="4"/>
  <c r="J673" i="4"/>
  <c r="M673" i="4" s="1"/>
  <c r="I674" i="4"/>
  <c r="J674" i="4"/>
  <c r="M674" i="4" s="1"/>
  <c r="I675" i="4"/>
  <c r="J675" i="4"/>
  <c r="M675" i="4" s="1"/>
  <c r="I676" i="4"/>
  <c r="J676" i="4"/>
  <c r="M676" i="4" s="1"/>
  <c r="I677" i="4"/>
  <c r="J677" i="4"/>
  <c r="M677" i="4" s="1"/>
  <c r="I678" i="4"/>
  <c r="J678" i="4"/>
  <c r="M678" i="4" s="1"/>
  <c r="I679" i="4"/>
  <c r="J679" i="4"/>
  <c r="M679" i="4" s="1"/>
  <c r="I680" i="4"/>
  <c r="J680" i="4"/>
  <c r="M680" i="4" s="1"/>
  <c r="I681" i="4"/>
  <c r="J681" i="4"/>
  <c r="M681" i="4" s="1"/>
  <c r="I682" i="4"/>
  <c r="J682" i="4"/>
  <c r="M682" i="4" s="1"/>
  <c r="I683" i="4"/>
  <c r="J683" i="4"/>
  <c r="M683" i="4" s="1"/>
  <c r="I684" i="4"/>
  <c r="J684" i="4"/>
  <c r="M684" i="4" s="1"/>
  <c r="I685" i="4"/>
  <c r="J685" i="4"/>
  <c r="M685" i="4" s="1"/>
  <c r="I686" i="4"/>
  <c r="J686" i="4"/>
  <c r="M686" i="4" s="1"/>
  <c r="I687" i="4"/>
  <c r="J687" i="4"/>
  <c r="M687" i="4" s="1"/>
  <c r="I688" i="4"/>
  <c r="J688" i="4"/>
  <c r="M688" i="4" s="1"/>
  <c r="I689" i="4"/>
  <c r="J689" i="4"/>
  <c r="M689" i="4" s="1"/>
  <c r="I690" i="4"/>
  <c r="J690" i="4"/>
  <c r="I691" i="4"/>
  <c r="J691" i="4"/>
  <c r="M691" i="4" s="1"/>
  <c r="I692" i="4"/>
  <c r="J692" i="4"/>
  <c r="M692" i="4" s="1"/>
  <c r="I693" i="4"/>
  <c r="J693" i="4"/>
  <c r="M693" i="4" s="1"/>
  <c r="I694" i="4"/>
  <c r="J694" i="4"/>
  <c r="M694" i="4" s="1"/>
  <c r="J470" i="4"/>
  <c r="M470" i="4" s="1"/>
  <c r="I470" i="4"/>
  <c r="K695" i="4"/>
  <c r="L695" i="4"/>
  <c r="M498" i="4"/>
  <c r="O498" i="4" s="1"/>
  <c r="P498" i="4" s="1"/>
  <c r="M504" i="4"/>
  <c r="O504" i="4" s="1"/>
  <c r="M513" i="4"/>
  <c r="M525" i="4"/>
  <c r="O525" i="4" s="1"/>
  <c r="M528" i="4"/>
  <c r="O528" i="4" s="1"/>
  <c r="P528" i="4" s="1"/>
  <c r="M534" i="4"/>
  <c r="M546" i="4"/>
  <c r="M552" i="4"/>
  <c r="M564" i="4"/>
  <c r="M570" i="4"/>
  <c r="M576" i="4"/>
  <c r="M582" i="4"/>
  <c r="M588" i="4"/>
  <c r="M594" i="4"/>
  <c r="M600" i="4"/>
  <c r="M606" i="4"/>
  <c r="M612" i="4"/>
  <c r="M618" i="4"/>
  <c r="M624" i="4"/>
  <c r="M630" i="4"/>
  <c r="M636" i="4"/>
  <c r="M642" i="4"/>
  <c r="M648" i="4"/>
  <c r="M654" i="4"/>
  <c r="M660" i="4"/>
  <c r="M672" i="4"/>
  <c r="M690" i="4"/>
  <c r="M1621" i="4"/>
  <c r="M1622" i="4"/>
  <c r="O1622" i="4" s="1"/>
  <c r="P1622" i="4" s="1"/>
  <c r="M1624" i="4"/>
  <c r="O1624" i="4" s="1"/>
  <c r="P1624" i="4" s="1"/>
  <c r="M1627" i="4"/>
  <c r="M1628" i="4"/>
  <c r="M1630" i="4"/>
  <c r="O1630" i="4" s="1"/>
  <c r="P1630" i="4" s="1"/>
  <c r="M1631" i="4"/>
  <c r="M1633" i="4"/>
  <c r="O1633" i="4" s="1"/>
  <c r="P1633" i="4" s="1"/>
  <c r="M1634" i="4"/>
  <c r="M1636" i="4"/>
  <c r="O1636" i="4" s="1"/>
  <c r="P1636" i="4" s="1"/>
  <c r="M1637" i="4"/>
  <c r="M1639" i="4"/>
  <c r="M1640" i="4"/>
  <c r="M1642" i="4"/>
  <c r="O1642" i="4" s="1"/>
  <c r="P1642" i="4" s="1"/>
  <c r="M1643" i="4"/>
  <c r="M1646" i="4"/>
  <c r="M1648" i="4"/>
  <c r="O1648" i="4" s="1"/>
  <c r="P1648" i="4" s="1"/>
  <c r="M1649" i="4"/>
  <c r="M1651" i="4"/>
  <c r="M1654" i="4"/>
  <c r="O1654" i="4" s="1"/>
  <c r="P1654" i="4" s="1"/>
  <c r="M1655" i="4"/>
  <c r="M1657" i="4"/>
  <c r="M1658" i="4"/>
  <c r="M1660" i="4"/>
  <c r="O1660" i="4" s="1"/>
  <c r="P1660" i="4" s="1"/>
  <c r="M1661" i="4"/>
  <c r="M1664" i="4"/>
  <c r="M1667" i="4"/>
  <c r="M1669" i="4"/>
  <c r="M1670" i="4"/>
  <c r="M1673" i="4"/>
  <c r="M1675" i="4"/>
  <c r="M1678" i="4"/>
  <c r="M1679" i="4"/>
  <c r="M1681" i="4"/>
  <c r="M1682" i="4"/>
  <c r="M1684" i="4"/>
  <c r="M1685" i="4"/>
  <c r="M1687" i="4"/>
  <c r="O1687" i="4" s="1"/>
  <c r="M1688" i="4"/>
  <c r="M1690" i="4"/>
  <c r="O1690" i="4" s="1"/>
  <c r="M1691" i="4"/>
  <c r="M1693" i="4"/>
  <c r="O1693" i="4" s="1"/>
  <c r="M1694" i="4"/>
  <c r="M1696" i="4"/>
  <c r="M1697" i="4"/>
  <c r="M1699" i="4"/>
  <c r="M1700" i="4"/>
  <c r="M1702" i="4"/>
  <c r="M1703" i="4"/>
  <c r="M1705" i="4"/>
  <c r="M1706" i="4"/>
  <c r="M1708" i="4"/>
  <c r="M1709" i="4"/>
  <c r="M1711" i="4"/>
  <c r="M1712" i="4"/>
  <c r="M1714" i="4"/>
  <c r="M1715" i="4"/>
  <c r="M1717" i="4"/>
  <c r="M1721" i="4"/>
  <c r="M1723" i="4"/>
  <c r="M1726" i="4"/>
  <c r="M1729" i="4"/>
  <c r="M1730" i="4"/>
  <c r="M1732" i="4"/>
  <c r="M1733" i="4"/>
  <c r="M1736" i="4"/>
  <c r="M1739" i="4"/>
  <c r="M1744" i="4"/>
  <c r="M1745" i="4"/>
  <c r="M1747" i="4"/>
  <c r="M1751" i="4"/>
  <c r="M1754" i="4"/>
  <c r="M1760" i="4"/>
  <c r="M1762" i="4"/>
  <c r="M1763" i="4"/>
  <c r="M1765" i="4"/>
  <c r="M1766" i="4"/>
  <c r="M1769" i="4"/>
  <c r="M1774" i="4"/>
  <c r="M1777" i="4"/>
  <c r="M1778" i="4"/>
  <c r="M1780" i="4"/>
  <c r="M1781" i="4"/>
  <c r="M1784" i="4"/>
  <c r="M1787" i="4"/>
  <c r="M1789" i="4"/>
  <c r="M1792" i="4"/>
  <c r="M1795" i="4"/>
  <c r="M1798" i="4"/>
  <c r="M1802" i="4"/>
  <c r="M1807" i="4"/>
  <c r="M1810" i="4"/>
  <c r="M1813" i="4"/>
  <c r="M1814" i="4"/>
  <c r="M1816" i="4"/>
  <c r="M1817" i="4"/>
  <c r="M1819" i="4"/>
  <c r="M1820" i="4"/>
  <c r="M1822" i="4"/>
  <c r="M1823" i="4"/>
  <c r="M1825" i="4"/>
  <c r="M1826" i="4"/>
  <c r="M1828" i="4"/>
  <c r="M1829" i="4"/>
  <c r="M1831" i="4"/>
  <c r="M1832" i="4"/>
  <c r="M1834" i="4"/>
  <c r="M1835" i="4"/>
  <c r="M1837" i="4"/>
  <c r="M1838" i="4"/>
  <c r="M1840" i="4"/>
  <c r="M1841" i="4"/>
  <c r="M1843" i="4"/>
  <c r="M1844" i="4"/>
  <c r="L1845" i="4"/>
  <c r="K1845" i="4"/>
  <c r="M1748" i="4"/>
  <c r="M1676" i="4"/>
  <c r="M1672" i="4"/>
  <c r="M1666" i="4"/>
  <c r="O1666" i="4" s="1"/>
  <c r="P1666" i="4" s="1"/>
  <c r="M1663" i="4"/>
  <c r="O1663" i="4" s="1"/>
  <c r="P1663" i="4" s="1"/>
  <c r="M1652" i="4"/>
  <c r="M1645" i="4"/>
  <c r="O1645" i="4" s="1"/>
  <c r="P1645" i="4" s="1"/>
  <c r="M1625" i="4"/>
  <c r="M1392" i="4"/>
  <c r="O1392" i="4" s="1"/>
  <c r="M1394" i="4"/>
  <c r="M1395" i="4"/>
  <c r="M1397" i="4"/>
  <c r="O1397" i="4" s="1"/>
  <c r="M1398" i="4"/>
  <c r="M1400" i="4"/>
  <c r="M1404" i="4"/>
  <c r="M1407" i="4"/>
  <c r="M1409" i="4"/>
  <c r="M1410" i="4"/>
  <c r="M1412" i="4"/>
  <c r="M1413" i="4"/>
  <c r="M1415" i="4"/>
  <c r="M1416" i="4"/>
  <c r="M1418" i="4"/>
  <c r="M1422" i="4"/>
  <c r="M1424" i="4"/>
  <c r="M1425" i="4"/>
  <c r="M1427" i="4"/>
  <c r="M1428" i="4"/>
  <c r="M1430" i="4"/>
  <c r="M1431" i="4"/>
  <c r="M1433" i="4"/>
  <c r="M1434" i="4"/>
  <c r="M1437" i="4"/>
  <c r="M1439" i="4"/>
  <c r="M1440" i="4"/>
  <c r="M1442" i="4"/>
  <c r="M1443" i="4"/>
  <c r="M1445" i="4"/>
  <c r="M1446" i="4"/>
  <c r="M1449" i="4"/>
  <c r="M1451" i="4"/>
  <c r="M1452" i="4"/>
  <c r="M1454" i="4"/>
  <c r="M1455" i="4"/>
  <c r="M1457" i="4"/>
  <c r="M1458" i="4"/>
  <c r="M1461" i="4"/>
  <c r="M1464" i="4"/>
  <c r="M1466" i="4"/>
  <c r="M1467" i="4"/>
  <c r="M1469" i="4"/>
  <c r="M1470" i="4"/>
  <c r="M1472" i="4"/>
  <c r="M1473" i="4"/>
  <c r="M1476" i="4"/>
  <c r="M1479" i="4"/>
  <c r="M1481" i="4"/>
  <c r="M1482" i="4"/>
  <c r="M1484" i="4"/>
  <c r="M1485" i="4"/>
  <c r="M1487" i="4"/>
  <c r="M1493" i="4"/>
  <c r="M1496" i="4"/>
  <c r="M1499" i="4"/>
  <c r="M1500" i="4"/>
  <c r="M1502" i="4"/>
  <c r="M1503" i="4"/>
  <c r="M1506" i="4"/>
  <c r="M1509" i="4"/>
  <c r="M1514" i="4"/>
  <c r="M1515" i="4"/>
  <c r="M1518" i="4"/>
  <c r="M1521" i="4"/>
  <c r="M1524" i="4"/>
  <c r="M1530" i="4"/>
  <c r="M1533" i="4"/>
  <c r="M1535" i="4"/>
  <c r="M1536" i="4"/>
  <c r="M1539" i="4"/>
  <c r="M1544" i="4"/>
  <c r="M1547" i="4"/>
  <c r="M1548" i="4"/>
  <c r="M1550" i="4"/>
  <c r="M1551" i="4"/>
  <c r="M1554" i="4"/>
  <c r="M1557" i="4"/>
  <c r="M1559" i="4"/>
  <c r="M1562" i="4"/>
  <c r="M1565" i="4"/>
  <c r="M1568" i="4"/>
  <c r="M1571" i="4"/>
  <c r="M1577" i="4"/>
  <c r="M1581" i="4"/>
  <c r="M1584" i="4"/>
  <c r="M1587" i="4"/>
  <c r="M1590" i="4"/>
  <c r="M1593" i="4"/>
  <c r="M1596" i="4"/>
  <c r="M1599" i="4"/>
  <c r="M1602" i="4"/>
  <c r="M1605" i="4"/>
  <c r="M1608" i="4"/>
  <c r="M1611" i="4"/>
  <c r="M1614" i="4"/>
  <c r="L1615" i="4"/>
  <c r="K1615" i="4"/>
  <c r="M1575" i="4"/>
  <c r="M1532" i="4"/>
  <c r="M1517" i="4"/>
  <c r="M1491" i="4"/>
  <c r="M1478" i="4"/>
  <c r="M1475" i="4"/>
  <c r="M1463" i="4"/>
  <c r="O1463" i="4" s="1"/>
  <c r="M1460" i="4"/>
  <c r="M1448" i="4"/>
  <c r="M1436" i="4"/>
  <c r="M1421" i="4"/>
  <c r="M1419" i="4"/>
  <c r="M1406" i="4"/>
  <c r="M1403" i="4"/>
  <c r="M1401" i="4"/>
  <c r="O1401" i="4" s="1"/>
  <c r="M1391" i="4"/>
  <c r="O1391" i="4" s="1"/>
  <c r="P1391" i="4" s="1"/>
  <c r="M1162" i="4"/>
  <c r="M1165" i="4"/>
  <c r="M1168" i="4"/>
  <c r="M1171" i="4"/>
  <c r="M1177" i="4"/>
  <c r="M1180" i="4"/>
  <c r="M1183" i="4"/>
  <c r="M1186" i="4"/>
  <c r="M1189" i="4"/>
  <c r="M1192" i="4"/>
  <c r="O1192" i="4" s="1"/>
  <c r="P1192" i="4" s="1"/>
  <c r="M1195" i="4"/>
  <c r="M1198" i="4"/>
  <c r="O1198" i="4" s="1"/>
  <c r="P1198" i="4" s="1"/>
  <c r="M1201" i="4"/>
  <c r="M1204" i="4"/>
  <c r="M1207" i="4"/>
  <c r="M1210" i="4"/>
  <c r="M1213" i="4"/>
  <c r="M1216" i="4"/>
  <c r="M1219" i="4"/>
  <c r="M1222" i="4"/>
  <c r="M1225" i="4"/>
  <c r="M1228" i="4"/>
  <c r="M1231" i="4"/>
  <c r="M1234" i="4"/>
  <c r="M1237" i="4"/>
  <c r="M1240" i="4"/>
  <c r="M1243" i="4"/>
  <c r="M1246" i="4"/>
  <c r="M1249" i="4"/>
  <c r="M1252" i="4"/>
  <c r="M1255" i="4"/>
  <c r="M1260" i="4"/>
  <c r="M1263" i="4"/>
  <c r="M1264" i="4"/>
  <c r="M1266" i="4"/>
  <c r="M1270" i="4"/>
  <c r="M1273" i="4"/>
  <c r="M1275" i="4"/>
  <c r="M1278" i="4"/>
  <c r="M1282" i="4"/>
  <c r="M1285" i="4"/>
  <c r="M1288" i="4"/>
  <c r="M1290" i="4"/>
  <c r="M1293" i="4"/>
  <c r="M1297" i="4"/>
  <c r="M1299" i="4"/>
  <c r="M1315" i="4"/>
  <c r="M1321" i="4"/>
  <c r="M1337" i="4"/>
  <c r="M1339" i="4"/>
  <c r="M1344" i="4"/>
  <c r="M1351" i="4"/>
  <c r="M1353" i="4"/>
  <c r="M1354" i="4"/>
  <c r="M1356" i="4"/>
  <c r="M1357" i="4"/>
  <c r="M1359" i="4"/>
  <c r="M1360" i="4"/>
  <c r="M1362" i="4"/>
  <c r="M1363" i="4"/>
  <c r="M1365" i="4"/>
  <c r="M1366" i="4"/>
  <c r="M1368" i="4"/>
  <c r="M1369" i="4"/>
  <c r="M1371" i="4"/>
  <c r="M1372" i="4"/>
  <c r="M1374" i="4"/>
  <c r="M1375" i="4"/>
  <c r="M1377" i="4"/>
  <c r="M1378" i="4"/>
  <c r="M1380" i="4"/>
  <c r="M1381" i="4"/>
  <c r="M1383" i="4"/>
  <c r="M1384" i="4"/>
  <c r="L1385" i="4"/>
  <c r="K1385" i="4"/>
  <c r="M1174" i="4"/>
  <c r="M931" i="4"/>
  <c r="M932" i="4"/>
  <c r="M934" i="4"/>
  <c r="M935" i="4"/>
  <c r="M937" i="4"/>
  <c r="M938" i="4"/>
  <c r="M940" i="4"/>
  <c r="M941" i="4"/>
  <c r="M943" i="4"/>
  <c r="M944" i="4"/>
  <c r="M946" i="4"/>
  <c r="M947" i="4"/>
  <c r="M949" i="4"/>
  <c r="M950" i="4"/>
  <c r="M952" i="4"/>
  <c r="M953" i="4"/>
  <c r="M955" i="4"/>
  <c r="M956" i="4"/>
  <c r="M958" i="4"/>
  <c r="M959" i="4"/>
  <c r="M961" i="4"/>
  <c r="M962" i="4"/>
  <c r="M964" i="4"/>
  <c r="M965" i="4"/>
  <c r="M967" i="4"/>
  <c r="M968" i="4"/>
  <c r="M970" i="4"/>
  <c r="M971" i="4"/>
  <c r="M973" i="4"/>
  <c r="M974" i="4"/>
  <c r="M976" i="4"/>
  <c r="M977" i="4"/>
  <c r="M979" i="4"/>
  <c r="M980" i="4"/>
  <c r="M982" i="4"/>
  <c r="M983" i="4"/>
  <c r="M985" i="4"/>
  <c r="M986" i="4"/>
  <c r="M988" i="4"/>
  <c r="M989" i="4"/>
  <c r="M991" i="4"/>
  <c r="M992" i="4"/>
  <c r="M994" i="4"/>
  <c r="M995" i="4"/>
  <c r="M997" i="4"/>
  <c r="M998" i="4"/>
  <c r="M1000" i="4"/>
  <c r="M1001" i="4"/>
  <c r="M1003" i="4"/>
  <c r="M1004" i="4"/>
  <c r="O1004" i="4" s="1"/>
  <c r="M1006" i="4"/>
  <c r="M1007" i="4"/>
  <c r="M1009" i="4"/>
  <c r="M1010" i="4"/>
  <c r="M1012" i="4"/>
  <c r="M1013" i="4"/>
  <c r="M1015" i="4"/>
  <c r="M1016" i="4"/>
  <c r="M1018" i="4"/>
  <c r="M1019" i="4"/>
  <c r="M1021" i="4"/>
  <c r="M1022" i="4"/>
  <c r="M1024" i="4"/>
  <c r="M1025" i="4"/>
  <c r="M1027" i="4"/>
  <c r="M1031" i="4"/>
  <c r="M1033" i="4"/>
  <c r="M1036" i="4"/>
  <c r="M1039" i="4"/>
  <c r="M1040" i="4"/>
  <c r="M1042" i="4"/>
  <c r="M1043" i="4"/>
  <c r="M1046" i="4"/>
  <c r="M1049" i="4"/>
  <c r="M1070" i="4"/>
  <c r="M1072" i="4"/>
  <c r="M1073" i="4"/>
  <c r="M1075" i="4"/>
  <c r="M1076" i="4"/>
  <c r="M1079" i="4"/>
  <c r="M1084" i="4"/>
  <c r="M1087" i="4"/>
  <c r="M1088" i="4"/>
  <c r="M1090" i="4"/>
  <c r="M1091" i="4"/>
  <c r="M1094" i="4"/>
  <c r="M1097" i="4"/>
  <c r="M1099" i="4"/>
  <c r="M1102" i="4"/>
  <c r="M1105" i="4"/>
  <c r="M1108" i="4"/>
  <c r="M1112" i="4"/>
  <c r="M1117" i="4"/>
  <c r="M1121" i="4"/>
  <c r="M1124" i="4"/>
  <c r="M1127" i="4"/>
  <c r="M1130" i="4"/>
  <c r="M1133" i="4"/>
  <c r="M1136" i="4"/>
  <c r="M1139" i="4"/>
  <c r="M1142" i="4"/>
  <c r="M1145" i="4"/>
  <c r="M1148" i="4"/>
  <c r="M1151" i="4"/>
  <c r="M1154" i="4"/>
  <c r="L1155" i="4"/>
  <c r="K1155" i="4"/>
  <c r="M702" i="4"/>
  <c r="O702" i="4" s="1"/>
  <c r="P702" i="4" s="1"/>
  <c r="M705" i="4"/>
  <c r="O705" i="4" s="1"/>
  <c r="P705" i="4" s="1"/>
  <c r="M708" i="4"/>
  <c r="O708" i="4" s="1"/>
  <c r="P708" i="4" s="1"/>
  <c r="M711" i="4"/>
  <c r="O711" i="4" s="1"/>
  <c r="P711" i="4" s="1"/>
  <c r="M714" i="4"/>
  <c r="M717" i="4"/>
  <c r="M720" i="4"/>
  <c r="M723" i="4"/>
  <c r="M726" i="4"/>
  <c r="M729" i="4"/>
  <c r="M732" i="4"/>
  <c r="M735" i="4"/>
  <c r="M738" i="4"/>
  <c r="M741" i="4"/>
  <c r="M744" i="4"/>
  <c r="M747" i="4"/>
  <c r="M750" i="4"/>
  <c r="M753" i="4"/>
  <c r="M756" i="4"/>
  <c r="M759" i="4"/>
  <c r="M762" i="4"/>
  <c r="M765" i="4"/>
  <c r="M768" i="4"/>
  <c r="M771" i="4"/>
  <c r="M774" i="4"/>
  <c r="O774" i="4" s="1"/>
  <c r="P774" i="4" s="1"/>
  <c r="M777" i="4"/>
  <c r="M780" i="4"/>
  <c r="M783" i="4"/>
  <c r="M786" i="4"/>
  <c r="M789" i="4"/>
  <c r="M792" i="4"/>
  <c r="M795" i="4"/>
  <c r="M798" i="4"/>
  <c r="M807" i="4"/>
  <c r="M822" i="4"/>
  <c r="M831" i="4"/>
  <c r="M834" i="4"/>
  <c r="M837" i="4"/>
  <c r="M840" i="4"/>
  <c r="M843" i="4"/>
  <c r="M846" i="4"/>
  <c r="M852" i="4"/>
  <c r="M858" i="4"/>
  <c r="M861" i="4"/>
  <c r="M870" i="4"/>
  <c r="M873" i="4"/>
  <c r="M876" i="4"/>
  <c r="M879" i="4"/>
  <c r="M882" i="4"/>
  <c r="M900" i="4"/>
  <c r="M903" i="4"/>
  <c r="L925" i="4"/>
  <c r="K925" i="4"/>
  <c r="B465" i="4"/>
  <c r="B695" i="4" s="1"/>
  <c r="K465" i="4"/>
  <c r="L465" i="4"/>
  <c r="I241" i="4"/>
  <c r="J241" i="4"/>
  <c r="I242" i="4"/>
  <c r="J242" i="4"/>
  <c r="I243" i="4"/>
  <c r="J243" i="4"/>
  <c r="I244" i="4"/>
  <c r="J244" i="4"/>
  <c r="I245" i="4"/>
  <c r="J245" i="4"/>
  <c r="I246" i="4"/>
  <c r="J246" i="4"/>
  <c r="I247" i="4"/>
  <c r="J247" i="4"/>
  <c r="I248" i="4"/>
  <c r="J248" i="4"/>
  <c r="I249" i="4"/>
  <c r="J249" i="4"/>
  <c r="I250" i="4"/>
  <c r="J250" i="4"/>
  <c r="I251" i="4"/>
  <c r="J251" i="4"/>
  <c r="I252" i="4"/>
  <c r="J252" i="4"/>
  <c r="I253" i="4"/>
  <c r="J253" i="4"/>
  <c r="I254" i="4"/>
  <c r="J254" i="4"/>
  <c r="I255" i="4"/>
  <c r="J255" i="4"/>
  <c r="I256" i="4"/>
  <c r="J256" i="4"/>
  <c r="I257" i="4"/>
  <c r="J257" i="4"/>
  <c r="I258" i="4"/>
  <c r="J258" i="4"/>
  <c r="I259" i="4"/>
  <c r="J259" i="4"/>
  <c r="I260" i="4"/>
  <c r="J260" i="4"/>
  <c r="I261" i="4"/>
  <c r="J261" i="4"/>
  <c r="I262" i="4"/>
  <c r="J262" i="4"/>
  <c r="I263" i="4"/>
  <c r="J263" i="4"/>
  <c r="I264" i="4"/>
  <c r="J264" i="4"/>
  <c r="I265" i="4"/>
  <c r="J265" i="4"/>
  <c r="I266" i="4"/>
  <c r="J266" i="4"/>
  <c r="J267" i="4"/>
  <c r="I268" i="4"/>
  <c r="J268" i="4"/>
  <c r="J269" i="4"/>
  <c r="I270" i="4"/>
  <c r="J270" i="4"/>
  <c r="I271" i="4"/>
  <c r="J271" i="4"/>
  <c r="I272" i="4"/>
  <c r="J272" i="4"/>
  <c r="I273" i="4"/>
  <c r="J273" i="4"/>
  <c r="I274" i="4"/>
  <c r="J274" i="4"/>
  <c r="I275" i="4"/>
  <c r="J275" i="4"/>
  <c r="I276" i="4"/>
  <c r="J276" i="4"/>
  <c r="I277" i="4"/>
  <c r="J277" i="4"/>
  <c r="I278" i="4"/>
  <c r="J278" i="4"/>
  <c r="I279" i="4"/>
  <c r="J279" i="4"/>
  <c r="I280" i="4"/>
  <c r="J280" i="4"/>
  <c r="I281" i="4"/>
  <c r="J281" i="4"/>
  <c r="J282" i="4"/>
  <c r="I283" i="4"/>
  <c r="J283" i="4"/>
  <c r="I284" i="4"/>
  <c r="J284" i="4"/>
  <c r="I285" i="4"/>
  <c r="J285" i="4"/>
  <c r="J286" i="4"/>
  <c r="I287" i="4"/>
  <c r="J287" i="4"/>
  <c r="I288" i="4"/>
  <c r="J288" i="4"/>
  <c r="I289" i="4"/>
  <c r="J289" i="4"/>
  <c r="I290" i="4"/>
  <c r="J290" i="4"/>
  <c r="I291" i="4"/>
  <c r="J291" i="4"/>
  <c r="I292" i="4"/>
  <c r="J292" i="4"/>
  <c r="I293" i="4"/>
  <c r="J293" i="4"/>
  <c r="I294" i="4"/>
  <c r="J294" i="4"/>
  <c r="I295" i="4"/>
  <c r="J295" i="4"/>
  <c r="J296" i="4"/>
  <c r="I297" i="4"/>
  <c r="J297" i="4"/>
  <c r="I298" i="4"/>
  <c r="J298" i="4"/>
  <c r="I299" i="4"/>
  <c r="J299" i="4"/>
  <c r="I300" i="4"/>
  <c r="J300" i="4"/>
  <c r="I301" i="4"/>
  <c r="J301" i="4"/>
  <c r="I302" i="4"/>
  <c r="J302" i="4"/>
  <c r="I303" i="4"/>
  <c r="J303" i="4"/>
  <c r="I304" i="4"/>
  <c r="J304" i="4"/>
  <c r="I305" i="4"/>
  <c r="J305" i="4"/>
  <c r="I306" i="4"/>
  <c r="J306" i="4"/>
  <c r="I307" i="4"/>
  <c r="J307" i="4"/>
  <c r="I308" i="4"/>
  <c r="J308" i="4"/>
  <c r="I309" i="4"/>
  <c r="J309" i="4"/>
  <c r="I310" i="4"/>
  <c r="J310" i="4"/>
  <c r="I311" i="4"/>
  <c r="J311" i="4"/>
  <c r="I312" i="4"/>
  <c r="J312" i="4"/>
  <c r="I313" i="4"/>
  <c r="J313" i="4"/>
  <c r="I314" i="4"/>
  <c r="J314" i="4"/>
  <c r="I315" i="4"/>
  <c r="J315" i="4"/>
  <c r="I316" i="4"/>
  <c r="J316" i="4"/>
  <c r="I317" i="4"/>
  <c r="J317" i="4"/>
  <c r="I318" i="4"/>
  <c r="J318" i="4"/>
  <c r="I319" i="4"/>
  <c r="J319" i="4"/>
  <c r="I320" i="4"/>
  <c r="J320" i="4"/>
  <c r="I321" i="4"/>
  <c r="J321" i="4"/>
  <c r="M321" i="4" s="1"/>
  <c r="I322" i="4"/>
  <c r="J322" i="4"/>
  <c r="I323" i="4"/>
  <c r="J323" i="4"/>
  <c r="I324" i="4"/>
  <c r="J324" i="4"/>
  <c r="I325" i="4"/>
  <c r="J325" i="4"/>
  <c r="I326" i="4"/>
  <c r="J326" i="4"/>
  <c r="I327" i="4"/>
  <c r="J327" i="4"/>
  <c r="I328" i="4"/>
  <c r="J328" i="4"/>
  <c r="I329" i="4"/>
  <c r="J329" i="4"/>
  <c r="I330" i="4"/>
  <c r="J330" i="4"/>
  <c r="I331" i="4"/>
  <c r="J331" i="4"/>
  <c r="I332" i="4"/>
  <c r="J332" i="4"/>
  <c r="I333" i="4"/>
  <c r="J333" i="4"/>
  <c r="I334" i="4"/>
  <c r="J334" i="4"/>
  <c r="I335" i="4"/>
  <c r="J335" i="4"/>
  <c r="I336" i="4"/>
  <c r="J336" i="4"/>
  <c r="I337" i="4"/>
  <c r="J337" i="4"/>
  <c r="I338" i="4"/>
  <c r="J338" i="4"/>
  <c r="I339" i="4"/>
  <c r="J339" i="4"/>
  <c r="I340" i="4"/>
  <c r="J340" i="4"/>
  <c r="I341" i="4"/>
  <c r="J341" i="4"/>
  <c r="I342" i="4"/>
  <c r="J342" i="4"/>
  <c r="I343" i="4"/>
  <c r="J343" i="4"/>
  <c r="I344" i="4"/>
  <c r="J344" i="4"/>
  <c r="I345" i="4"/>
  <c r="J345" i="4"/>
  <c r="I346" i="4"/>
  <c r="J346" i="4"/>
  <c r="I347" i="4"/>
  <c r="J347" i="4"/>
  <c r="I348" i="4"/>
  <c r="J348" i="4"/>
  <c r="I349" i="4"/>
  <c r="J349" i="4"/>
  <c r="I350" i="4"/>
  <c r="J350" i="4"/>
  <c r="I351" i="4"/>
  <c r="J351" i="4"/>
  <c r="I352" i="4"/>
  <c r="J352" i="4"/>
  <c r="I353" i="4"/>
  <c r="J353" i="4"/>
  <c r="I354" i="4"/>
  <c r="J354" i="4"/>
  <c r="I355" i="4"/>
  <c r="J355" i="4"/>
  <c r="I356" i="4"/>
  <c r="J356" i="4"/>
  <c r="I357" i="4"/>
  <c r="J357" i="4"/>
  <c r="I358" i="4"/>
  <c r="J358" i="4"/>
  <c r="I359" i="4"/>
  <c r="J359" i="4"/>
  <c r="I360" i="4"/>
  <c r="J360" i="4"/>
  <c r="I361" i="4"/>
  <c r="J361" i="4"/>
  <c r="I362" i="4"/>
  <c r="J362" i="4"/>
  <c r="I363" i="4"/>
  <c r="J363" i="4"/>
  <c r="I364" i="4"/>
  <c r="J364" i="4"/>
  <c r="I365" i="4"/>
  <c r="J365" i="4"/>
  <c r="I366" i="4"/>
  <c r="J366" i="4"/>
  <c r="I367" i="4"/>
  <c r="J367" i="4"/>
  <c r="I368" i="4"/>
  <c r="J368" i="4"/>
  <c r="I369" i="4"/>
  <c r="J369" i="4"/>
  <c r="I370" i="4"/>
  <c r="J370" i="4"/>
  <c r="I371" i="4"/>
  <c r="J371" i="4"/>
  <c r="I372" i="4"/>
  <c r="J372" i="4"/>
  <c r="I373" i="4"/>
  <c r="J373" i="4"/>
  <c r="I374" i="4"/>
  <c r="J374" i="4"/>
  <c r="I375" i="4"/>
  <c r="J375" i="4"/>
  <c r="I376" i="4"/>
  <c r="J376" i="4"/>
  <c r="I377" i="4"/>
  <c r="J377" i="4"/>
  <c r="I378" i="4"/>
  <c r="J378" i="4"/>
  <c r="I379" i="4"/>
  <c r="J379" i="4"/>
  <c r="I380" i="4"/>
  <c r="J380" i="4"/>
  <c r="I381" i="4"/>
  <c r="J381" i="4"/>
  <c r="I382" i="4"/>
  <c r="J382" i="4"/>
  <c r="I383" i="4"/>
  <c r="J383" i="4"/>
  <c r="I384" i="4"/>
  <c r="J384" i="4"/>
  <c r="I385" i="4"/>
  <c r="J385" i="4"/>
  <c r="I386" i="4"/>
  <c r="J386" i="4"/>
  <c r="I387" i="4"/>
  <c r="J387" i="4"/>
  <c r="I388" i="4"/>
  <c r="J388" i="4"/>
  <c r="I389" i="4"/>
  <c r="J389" i="4"/>
  <c r="I390" i="4"/>
  <c r="J390" i="4"/>
  <c r="I391" i="4"/>
  <c r="J391" i="4"/>
  <c r="I392" i="4"/>
  <c r="J392" i="4"/>
  <c r="I393" i="4"/>
  <c r="J393" i="4"/>
  <c r="I394" i="4"/>
  <c r="J394" i="4"/>
  <c r="I395" i="4"/>
  <c r="J395" i="4"/>
  <c r="I396" i="4"/>
  <c r="J396" i="4"/>
  <c r="I397" i="4"/>
  <c r="J397" i="4"/>
  <c r="I398" i="4"/>
  <c r="J398" i="4"/>
  <c r="I399" i="4"/>
  <c r="J399" i="4"/>
  <c r="I400" i="4"/>
  <c r="J400" i="4"/>
  <c r="I401" i="4"/>
  <c r="J401" i="4"/>
  <c r="I402" i="4"/>
  <c r="J402" i="4"/>
  <c r="I403" i="4"/>
  <c r="J403" i="4"/>
  <c r="I404" i="4"/>
  <c r="J404" i="4"/>
  <c r="I405" i="4"/>
  <c r="J405" i="4"/>
  <c r="I406" i="4"/>
  <c r="J406" i="4"/>
  <c r="I407" i="4"/>
  <c r="J407" i="4"/>
  <c r="I408" i="4"/>
  <c r="J408" i="4"/>
  <c r="I409" i="4"/>
  <c r="J409" i="4"/>
  <c r="I410" i="4"/>
  <c r="J410" i="4"/>
  <c r="I411" i="4"/>
  <c r="J411" i="4"/>
  <c r="I412" i="4"/>
  <c r="J412" i="4"/>
  <c r="I413" i="4"/>
  <c r="J413" i="4"/>
  <c r="I414" i="4"/>
  <c r="J414" i="4"/>
  <c r="M414" i="4" s="1"/>
  <c r="I415" i="4"/>
  <c r="J415" i="4"/>
  <c r="M415" i="4" s="1"/>
  <c r="I416" i="4"/>
  <c r="J416" i="4"/>
  <c r="M416" i="4" s="1"/>
  <c r="I417" i="4"/>
  <c r="J417" i="4"/>
  <c r="M417" i="4" s="1"/>
  <c r="I418" i="4"/>
  <c r="J418" i="4"/>
  <c r="M418" i="4" s="1"/>
  <c r="I419" i="4"/>
  <c r="J419" i="4"/>
  <c r="M419" i="4" s="1"/>
  <c r="I420" i="4"/>
  <c r="J420" i="4"/>
  <c r="M420" i="4" s="1"/>
  <c r="I421" i="4"/>
  <c r="J421" i="4"/>
  <c r="M421" i="4" s="1"/>
  <c r="I422" i="4"/>
  <c r="J422" i="4"/>
  <c r="M422" i="4" s="1"/>
  <c r="I423" i="4"/>
  <c r="J423" i="4"/>
  <c r="M423" i="4" s="1"/>
  <c r="I424" i="4"/>
  <c r="J424" i="4"/>
  <c r="M424" i="4" s="1"/>
  <c r="I425" i="4"/>
  <c r="J425" i="4"/>
  <c r="M425" i="4" s="1"/>
  <c r="I426" i="4"/>
  <c r="J426" i="4"/>
  <c r="M426" i="4" s="1"/>
  <c r="I427" i="4"/>
  <c r="J427" i="4"/>
  <c r="M427" i="4" s="1"/>
  <c r="I428" i="4"/>
  <c r="J428" i="4"/>
  <c r="M428" i="4" s="1"/>
  <c r="I429" i="4"/>
  <c r="J429" i="4"/>
  <c r="M429" i="4" s="1"/>
  <c r="I430" i="4"/>
  <c r="J430" i="4"/>
  <c r="M430" i="4" s="1"/>
  <c r="I431" i="4"/>
  <c r="J431" i="4"/>
  <c r="M431" i="4" s="1"/>
  <c r="I432" i="4"/>
  <c r="J432" i="4"/>
  <c r="M432" i="4" s="1"/>
  <c r="I433" i="4"/>
  <c r="J433" i="4"/>
  <c r="M433" i="4" s="1"/>
  <c r="I434" i="4"/>
  <c r="J434" i="4"/>
  <c r="M434" i="4" s="1"/>
  <c r="I435" i="4"/>
  <c r="J435" i="4"/>
  <c r="M435" i="4" s="1"/>
  <c r="I436" i="4"/>
  <c r="J436" i="4"/>
  <c r="M436" i="4" s="1"/>
  <c r="I437" i="4"/>
  <c r="J437" i="4"/>
  <c r="M437" i="4" s="1"/>
  <c r="I438" i="4"/>
  <c r="J438" i="4"/>
  <c r="M438" i="4" s="1"/>
  <c r="I439" i="4"/>
  <c r="J439" i="4"/>
  <c r="M439" i="4" s="1"/>
  <c r="I440" i="4"/>
  <c r="J440" i="4"/>
  <c r="M440" i="4" s="1"/>
  <c r="I441" i="4"/>
  <c r="J441" i="4"/>
  <c r="M441" i="4" s="1"/>
  <c r="I442" i="4"/>
  <c r="J442" i="4"/>
  <c r="M442" i="4" s="1"/>
  <c r="I443" i="4"/>
  <c r="J443" i="4"/>
  <c r="M443" i="4" s="1"/>
  <c r="I444" i="4"/>
  <c r="J444" i="4"/>
  <c r="M444" i="4" s="1"/>
  <c r="I445" i="4"/>
  <c r="J445" i="4"/>
  <c r="M445" i="4" s="1"/>
  <c r="I446" i="4"/>
  <c r="J446" i="4"/>
  <c r="M446" i="4" s="1"/>
  <c r="I447" i="4"/>
  <c r="J447" i="4"/>
  <c r="M447" i="4" s="1"/>
  <c r="I448" i="4"/>
  <c r="J448" i="4"/>
  <c r="I449" i="4"/>
  <c r="J449" i="4"/>
  <c r="I450" i="4"/>
  <c r="J450" i="4"/>
  <c r="I451" i="4"/>
  <c r="J451" i="4"/>
  <c r="I452" i="4"/>
  <c r="J452" i="4"/>
  <c r="I453" i="4"/>
  <c r="J453" i="4"/>
  <c r="I454" i="4"/>
  <c r="J454" i="4"/>
  <c r="I455" i="4"/>
  <c r="J455" i="4"/>
  <c r="I456" i="4"/>
  <c r="J456" i="4"/>
  <c r="I457" i="4"/>
  <c r="J457" i="4"/>
  <c r="I458" i="4"/>
  <c r="J458" i="4"/>
  <c r="I459" i="4"/>
  <c r="J459" i="4"/>
  <c r="J460" i="4"/>
  <c r="J461" i="4"/>
  <c r="J462" i="4"/>
  <c r="J463" i="4"/>
  <c r="I464" i="4"/>
  <c r="J464" i="4"/>
  <c r="M464" i="4" s="1"/>
  <c r="C464"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F101" i="4"/>
  <c r="F178" i="4"/>
  <c r="I10" i="4"/>
  <c r="K235" i="4"/>
  <c r="L235" i="4"/>
  <c r="AS12" i="3"/>
  <c r="G12" i="4" s="1"/>
  <c r="AS13" i="3"/>
  <c r="G13" i="4" s="1"/>
  <c r="AS15" i="3"/>
  <c r="G15" i="4" s="1"/>
  <c r="AS16" i="3"/>
  <c r="G16" i="4" s="1"/>
  <c r="AS17" i="3"/>
  <c r="G17" i="4" s="1"/>
  <c r="AS18" i="3"/>
  <c r="G18" i="4" s="1"/>
  <c r="AS19" i="3"/>
  <c r="G19" i="4" s="1"/>
  <c r="AS20" i="3"/>
  <c r="G20" i="4" s="1"/>
  <c r="AS21" i="3"/>
  <c r="G21" i="4" s="1"/>
  <c r="AS22" i="3"/>
  <c r="G22" i="4" s="1"/>
  <c r="AS23" i="3"/>
  <c r="G23" i="4" s="1"/>
  <c r="AS24" i="3"/>
  <c r="G24" i="4" s="1"/>
  <c r="AS25" i="3"/>
  <c r="G25" i="4" s="1"/>
  <c r="AS28" i="3"/>
  <c r="G28" i="4" s="1"/>
  <c r="AS29" i="3"/>
  <c r="G29" i="4" s="1"/>
  <c r="AS30" i="3"/>
  <c r="G30" i="4" s="1"/>
  <c r="AS35" i="3"/>
  <c r="G35" i="4" s="1"/>
  <c r="AS36" i="3"/>
  <c r="G36" i="4" s="1"/>
  <c r="AS37" i="3"/>
  <c r="G37" i="4" s="1"/>
  <c r="AS39" i="3"/>
  <c r="G39" i="4" s="1"/>
  <c r="AS40" i="3"/>
  <c r="G40" i="4" s="1"/>
  <c r="AS43" i="3"/>
  <c r="G43" i="4" s="1"/>
  <c r="AS44" i="3"/>
  <c r="G44" i="4" s="1"/>
  <c r="AS45" i="3"/>
  <c r="G45" i="4" s="1"/>
  <c r="AS46" i="3"/>
  <c r="G46" i="4" s="1"/>
  <c r="AS47" i="3"/>
  <c r="G47" i="4" s="1"/>
  <c r="AS49" i="3"/>
  <c r="G49" i="4" s="1"/>
  <c r="AS50" i="3"/>
  <c r="G50" i="4" s="1"/>
  <c r="AS51" i="3"/>
  <c r="G51" i="4" s="1"/>
  <c r="AS52" i="3"/>
  <c r="G52" i="4" s="1"/>
  <c r="AS53" i="3"/>
  <c r="G53" i="4" s="1"/>
  <c r="AS54" i="3"/>
  <c r="G54" i="4" s="1"/>
  <c r="AS55" i="3"/>
  <c r="G55" i="4" s="1"/>
  <c r="AS56" i="3"/>
  <c r="G56" i="4" s="1"/>
  <c r="AS57" i="3"/>
  <c r="G57" i="4" s="1"/>
  <c r="AS59" i="3"/>
  <c r="G59" i="4" s="1"/>
  <c r="AS60" i="3"/>
  <c r="G60" i="4" s="1"/>
  <c r="AS61" i="3"/>
  <c r="G61" i="4" s="1"/>
  <c r="AS63" i="3"/>
  <c r="G63" i="4" s="1"/>
  <c r="AS64" i="3"/>
  <c r="G64" i="4" s="1"/>
  <c r="AS65" i="3"/>
  <c r="G65" i="4" s="1"/>
  <c r="AS67" i="3"/>
  <c r="G67" i="4" s="1"/>
  <c r="AS69" i="3"/>
  <c r="G69" i="4" s="1"/>
  <c r="AS70" i="3"/>
  <c r="G70" i="4" s="1"/>
  <c r="AS71" i="3"/>
  <c r="G71" i="4" s="1"/>
  <c r="AS72" i="3"/>
  <c r="G72" i="4" s="1"/>
  <c r="AS73" i="3"/>
  <c r="G73" i="4" s="1"/>
  <c r="AS74" i="3"/>
  <c r="G74" i="4" s="1"/>
  <c r="AS75" i="3"/>
  <c r="G75" i="4" s="1"/>
  <c r="AS76" i="3"/>
  <c r="G76" i="4" s="1"/>
  <c r="AS77" i="3"/>
  <c r="G77" i="4" s="1"/>
  <c r="AS78" i="3"/>
  <c r="G78" i="4" s="1"/>
  <c r="AS79" i="3"/>
  <c r="G79" i="4" s="1"/>
  <c r="AS80" i="3"/>
  <c r="G80" i="4" s="1"/>
  <c r="AS81" i="3"/>
  <c r="G81" i="4" s="1"/>
  <c r="AS82" i="3"/>
  <c r="G82" i="4" s="1"/>
  <c r="AS83" i="3"/>
  <c r="G83" i="4" s="1"/>
  <c r="AS84" i="3"/>
  <c r="G84" i="4" s="1"/>
  <c r="AS85" i="3"/>
  <c r="G85" i="4" s="1"/>
  <c r="AS86" i="3"/>
  <c r="G86" i="4" s="1"/>
  <c r="AS87" i="3"/>
  <c r="G87" i="4" s="1"/>
  <c r="AS88" i="3"/>
  <c r="G88" i="4" s="1"/>
  <c r="AS89" i="3"/>
  <c r="G89" i="4" s="1"/>
  <c r="AS90" i="3"/>
  <c r="G90" i="4" s="1"/>
  <c r="AS91" i="3"/>
  <c r="G91" i="4" s="1"/>
  <c r="AS92" i="3"/>
  <c r="G92" i="4" s="1"/>
  <c r="AS93" i="3"/>
  <c r="G93" i="4" s="1"/>
  <c r="AS94" i="3"/>
  <c r="G94" i="4" s="1"/>
  <c r="AS95" i="3"/>
  <c r="G95" i="4" s="1"/>
  <c r="AS96" i="3"/>
  <c r="G96" i="4" s="1"/>
  <c r="AS97" i="3"/>
  <c r="G97" i="4" s="1"/>
  <c r="AS98" i="3"/>
  <c r="G98" i="4" s="1"/>
  <c r="AS99" i="3"/>
  <c r="G99" i="4" s="1"/>
  <c r="AS100" i="3"/>
  <c r="G100" i="4" s="1"/>
  <c r="AS101" i="3"/>
  <c r="G101" i="4" s="1"/>
  <c r="AS102" i="3"/>
  <c r="G102" i="4" s="1"/>
  <c r="AS103" i="3"/>
  <c r="G103" i="4" s="1"/>
  <c r="AS104" i="3"/>
  <c r="G104" i="4" s="1"/>
  <c r="AS105" i="3"/>
  <c r="G105" i="4" s="1"/>
  <c r="AS106" i="3"/>
  <c r="G106" i="4" s="1"/>
  <c r="AS107" i="3"/>
  <c r="G107" i="4" s="1"/>
  <c r="AS109" i="3"/>
  <c r="G109" i="4" s="1"/>
  <c r="AS110" i="3"/>
  <c r="G110" i="4" s="1"/>
  <c r="AS111" i="3"/>
  <c r="G111" i="4" s="1"/>
  <c r="AS113" i="3"/>
  <c r="G113" i="4" s="1"/>
  <c r="AS114" i="3"/>
  <c r="G114" i="4" s="1"/>
  <c r="AS115" i="3"/>
  <c r="G115" i="4" s="1"/>
  <c r="AS116" i="3"/>
  <c r="G116" i="4" s="1"/>
  <c r="AS118" i="3"/>
  <c r="G118" i="4" s="1"/>
  <c r="AS119" i="3"/>
  <c r="G119" i="4" s="1"/>
  <c r="AS120" i="3"/>
  <c r="G120" i="4" s="1"/>
  <c r="AS121" i="3"/>
  <c r="G121" i="4" s="1"/>
  <c r="AS122" i="3"/>
  <c r="G122" i="4" s="1"/>
  <c r="AS123" i="3"/>
  <c r="G123" i="4" s="1"/>
  <c r="AS125" i="3"/>
  <c r="G125" i="4" s="1"/>
  <c r="AS126" i="3"/>
  <c r="G126" i="4" s="1"/>
  <c r="AS127" i="3"/>
  <c r="G127" i="4" s="1"/>
  <c r="AS128" i="3"/>
  <c r="G128" i="4" s="1"/>
  <c r="AS129" i="3"/>
  <c r="G129" i="4" s="1"/>
  <c r="AS130" i="3"/>
  <c r="G130" i="4" s="1"/>
  <c r="AS132" i="3"/>
  <c r="G132" i="4" s="1"/>
  <c r="AS134" i="3"/>
  <c r="G134" i="4" s="1"/>
  <c r="AS135" i="3"/>
  <c r="G135" i="4" s="1"/>
  <c r="AS136" i="3"/>
  <c r="G136" i="4" s="1"/>
  <c r="AS137" i="3"/>
  <c r="G137" i="4" s="1"/>
  <c r="AS138" i="3"/>
  <c r="G138" i="4" s="1"/>
  <c r="AS140" i="3"/>
  <c r="G140" i="4" s="1"/>
  <c r="AS141" i="3"/>
  <c r="G141" i="4" s="1"/>
  <c r="AS142" i="3"/>
  <c r="G142" i="4" s="1"/>
  <c r="AS143" i="3"/>
  <c r="G143" i="4" s="1"/>
  <c r="AS144" i="3"/>
  <c r="G144" i="4" s="1"/>
  <c r="AS145" i="3"/>
  <c r="G145" i="4" s="1"/>
  <c r="AS147" i="3"/>
  <c r="G147" i="4" s="1"/>
  <c r="AS148" i="3"/>
  <c r="G148" i="4" s="1"/>
  <c r="AS150" i="3"/>
  <c r="G150" i="4" s="1"/>
  <c r="AS151" i="3"/>
  <c r="G151" i="4" s="1"/>
  <c r="AS152" i="3"/>
  <c r="G152" i="4" s="1"/>
  <c r="AS153" i="3"/>
  <c r="G153" i="4" s="1"/>
  <c r="AS154" i="3"/>
  <c r="G154" i="4" s="1"/>
  <c r="AS155" i="3"/>
  <c r="G155" i="4" s="1"/>
  <c r="AS156" i="3"/>
  <c r="G156" i="4" s="1"/>
  <c r="AS158" i="3"/>
  <c r="G158" i="4" s="1"/>
  <c r="AS159" i="3"/>
  <c r="G159" i="4" s="1"/>
  <c r="AS160" i="3"/>
  <c r="G160" i="4" s="1"/>
  <c r="AS162" i="3"/>
  <c r="G162" i="4" s="1"/>
  <c r="AS163" i="3"/>
  <c r="G163" i="4" s="1"/>
  <c r="AS164" i="3"/>
  <c r="G164" i="4" s="1"/>
  <c r="AS166" i="3"/>
  <c r="G166" i="4" s="1"/>
  <c r="AS167" i="3"/>
  <c r="G167" i="4" s="1"/>
  <c r="AS168" i="3"/>
  <c r="G168" i="4" s="1"/>
  <c r="AS169" i="3"/>
  <c r="G169" i="4" s="1"/>
  <c r="AS170" i="3"/>
  <c r="G170" i="4" s="1"/>
  <c r="AS171" i="3"/>
  <c r="G171" i="4" s="1"/>
  <c r="AS173" i="3"/>
  <c r="G173" i="4" s="1"/>
  <c r="AS174" i="3"/>
  <c r="G174" i="4" s="1"/>
  <c r="AS175" i="3"/>
  <c r="G175" i="4" s="1"/>
  <c r="AS176" i="3"/>
  <c r="G176" i="4" s="1"/>
  <c r="AS177" i="3"/>
  <c r="G177" i="4" s="1"/>
  <c r="AS179" i="3"/>
  <c r="G179" i="4" s="1"/>
  <c r="AS180" i="3"/>
  <c r="G180" i="4" s="1"/>
  <c r="AS181" i="3"/>
  <c r="G181" i="4" s="1"/>
  <c r="AS182" i="3"/>
  <c r="G182" i="4" s="1"/>
  <c r="AS183" i="3"/>
  <c r="G183" i="4" s="1"/>
  <c r="AS184" i="3"/>
  <c r="G184" i="4" s="1"/>
  <c r="AS185" i="3"/>
  <c r="G185" i="4" s="1"/>
  <c r="AS186" i="3"/>
  <c r="G186" i="4" s="1"/>
  <c r="AS187" i="3"/>
  <c r="G187" i="4" s="1"/>
  <c r="AS188" i="3"/>
  <c r="G188" i="4" s="1"/>
  <c r="AS189" i="3"/>
  <c r="G189" i="4" s="1"/>
  <c r="AS190" i="3"/>
  <c r="G190" i="4" s="1"/>
  <c r="AS192" i="3"/>
  <c r="G192" i="4" s="1"/>
  <c r="AS194" i="3"/>
  <c r="G194" i="4" s="1"/>
  <c r="AS196" i="3"/>
  <c r="G196" i="4" s="1"/>
  <c r="AS197" i="3"/>
  <c r="G197" i="4" s="1"/>
  <c r="AS199" i="3"/>
  <c r="G199" i="4" s="1"/>
  <c r="AS201" i="3"/>
  <c r="G201" i="4" s="1"/>
  <c r="AS202" i="3"/>
  <c r="G202" i="4" s="1"/>
  <c r="AS203" i="3"/>
  <c r="G203" i="4" s="1"/>
  <c r="AS204" i="3"/>
  <c r="G204" i="4" s="1"/>
  <c r="AS205" i="3"/>
  <c r="G205" i="4" s="1"/>
  <c r="AS206" i="3"/>
  <c r="G206" i="4" s="1"/>
  <c r="AS207" i="3"/>
  <c r="G207" i="4" s="1"/>
  <c r="AS208" i="3"/>
  <c r="G208" i="4" s="1"/>
  <c r="AS209" i="3"/>
  <c r="G209" i="4" s="1"/>
  <c r="AS210" i="3"/>
  <c r="G210" i="4" s="1"/>
  <c r="AS211" i="3"/>
  <c r="G211" i="4" s="1"/>
  <c r="AS212" i="3"/>
  <c r="G212" i="4" s="1"/>
  <c r="AS213" i="3"/>
  <c r="G213" i="4" s="1"/>
  <c r="AS214" i="3"/>
  <c r="G214" i="4" s="1"/>
  <c r="AS215" i="3"/>
  <c r="G215" i="4" s="1"/>
  <c r="AS216" i="3"/>
  <c r="G216" i="4" s="1"/>
  <c r="AS217" i="3"/>
  <c r="G217" i="4" s="1"/>
  <c r="AS218" i="3"/>
  <c r="G218" i="4" s="1"/>
  <c r="AS219" i="3"/>
  <c r="G219" i="4" s="1"/>
  <c r="AS220" i="3"/>
  <c r="G220" i="4" s="1"/>
  <c r="AS221" i="3"/>
  <c r="G221" i="4" s="1"/>
  <c r="AS222" i="3"/>
  <c r="G222" i="4" s="1"/>
  <c r="AS223" i="3"/>
  <c r="G223" i="4" s="1"/>
  <c r="AS224" i="3"/>
  <c r="G224" i="4" s="1"/>
  <c r="AS225" i="3"/>
  <c r="G225" i="4" s="1"/>
  <c r="AS226" i="3"/>
  <c r="G226" i="4" s="1"/>
  <c r="AS227" i="3"/>
  <c r="G227" i="4" s="1"/>
  <c r="AS228" i="3"/>
  <c r="G228" i="4" s="1"/>
  <c r="AS229" i="3"/>
  <c r="G229" i="4" s="1"/>
  <c r="AS230" i="3"/>
  <c r="G230" i="4" s="1"/>
  <c r="AS231" i="3"/>
  <c r="G231" i="4" s="1"/>
  <c r="AS232" i="3"/>
  <c r="G232" i="4" s="1"/>
  <c r="AS233" i="3"/>
  <c r="G233" i="4" s="1"/>
  <c r="AS234" i="3"/>
  <c r="G234" i="4" s="1"/>
  <c r="AS10" i="3"/>
  <c r="G10" i="4" s="1"/>
  <c r="T12" i="3"/>
  <c r="N12" i="2" s="1"/>
  <c r="T13" i="3"/>
  <c r="T15" i="3"/>
  <c r="T16" i="3"/>
  <c r="T17" i="3"/>
  <c r="T18" i="3"/>
  <c r="N18" i="2" s="1"/>
  <c r="T19" i="3"/>
  <c r="T20" i="3"/>
  <c r="T21" i="3"/>
  <c r="N21" i="2" s="1"/>
  <c r="T22" i="3"/>
  <c r="T23" i="3"/>
  <c r="T24" i="3"/>
  <c r="T25" i="3"/>
  <c r="T28" i="3"/>
  <c r="T29" i="3"/>
  <c r="T30" i="3"/>
  <c r="N30" i="2" s="1"/>
  <c r="T34" i="3"/>
  <c r="T35" i="3"/>
  <c r="T36" i="3"/>
  <c r="N36" i="2" s="1"/>
  <c r="T38" i="3"/>
  <c r="T39" i="3"/>
  <c r="T40" i="3"/>
  <c r="T43" i="3"/>
  <c r="T44" i="3"/>
  <c r="T45" i="3"/>
  <c r="N45" i="2" s="1"/>
  <c r="T46" i="3"/>
  <c r="T47" i="3"/>
  <c r="T49" i="3"/>
  <c r="T50" i="3"/>
  <c r="T51" i="3"/>
  <c r="T52" i="3"/>
  <c r="T53" i="3"/>
  <c r="T54" i="3"/>
  <c r="T55" i="3"/>
  <c r="T56" i="3"/>
  <c r="T57" i="3"/>
  <c r="N57" i="2" s="1"/>
  <c r="T59" i="3"/>
  <c r="T60" i="3"/>
  <c r="T61" i="3"/>
  <c r="T63" i="3"/>
  <c r="T64" i="3"/>
  <c r="N64" i="2" s="1"/>
  <c r="T65" i="3"/>
  <c r="N65" i="2" s="1"/>
  <c r="T67" i="3"/>
  <c r="N67" i="2" s="1"/>
  <c r="T69" i="3"/>
  <c r="T70" i="3"/>
  <c r="N70" i="2" s="1"/>
  <c r="T71" i="3"/>
  <c r="N71" i="2" s="1"/>
  <c r="T72" i="3"/>
  <c r="T73" i="3"/>
  <c r="N73" i="2" s="1"/>
  <c r="T74" i="3"/>
  <c r="T75" i="3"/>
  <c r="T76" i="3"/>
  <c r="N76" i="2" s="1"/>
  <c r="T77" i="3"/>
  <c r="N77" i="2" s="1"/>
  <c r="T78" i="3"/>
  <c r="T79" i="3"/>
  <c r="N79" i="2" s="1"/>
  <c r="T80" i="3"/>
  <c r="T81" i="3"/>
  <c r="T82" i="3"/>
  <c r="N82" i="2" s="1"/>
  <c r="T83" i="3"/>
  <c r="N83" i="2" s="1"/>
  <c r="T84" i="3"/>
  <c r="T85" i="3"/>
  <c r="N85" i="2" s="1"/>
  <c r="T86" i="3"/>
  <c r="N86" i="2" s="1"/>
  <c r="T87" i="3"/>
  <c r="T88" i="3"/>
  <c r="N88" i="2" s="1"/>
  <c r="T89" i="3"/>
  <c r="N89" i="2" s="1"/>
  <c r="T90" i="3"/>
  <c r="T91" i="3"/>
  <c r="N91" i="2" s="1"/>
  <c r="T92" i="3"/>
  <c r="N92" i="2" s="1"/>
  <c r="T93" i="3"/>
  <c r="T94" i="3"/>
  <c r="N94" i="2" s="1"/>
  <c r="T95" i="3"/>
  <c r="N95" i="2" s="1"/>
  <c r="T96" i="3"/>
  <c r="T97" i="3"/>
  <c r="N97" i="2" s="1"/>
  <c r="T98" i="3"/>
  <c r="N98" i="2" s="1"/>
  <c r="T99" i="3"/>
  <c r="T100" i="3"/>
  <c r="N100" i="2" s="1"/>
  <c r="T101" i="3"/>
  <c r="N101" i="2" s="1"/>
  <c r="T102" i="3"/>
  <c r="T103" i="3"/>
  <c r="F103" i="4" s="1"/>
  <c r="T104" i="3"/>
  <c r="F104" i="4" s="1"/>
  <c r="T105" i="3"/>
  <c r="F105" i="4" s="1"/>
  <c r="T106" i="3"/>
  <c r="F106" i="4" s="1"/>
  <c r="T107" i="3"/>
  <c r="F107" i="4" s="1"/>
  <c r="T108" i="3"/>
  <c r="F108" i="4" s="1"/>
  <c r="T109" i="3"/>
  <c r="F109" i="4" s="1"/>
  <c r="T110" i="3"/>
  <c r="F110" i="4" s="1"/>
  <c r="T111" i="3"/>
  <c r="F111" i="4" s="1"/>
  <c r="T112" i="3"/>
  <c r="F112" i="4" s="1"/>
  <c r="T113" i="3"/>
  <c r="F113" i="4" s="1"/>
  <c r="T114" i="3"/>
  <c r="F114" i="4" s="1"/>
  <c r="T115" i="3"/>
  <c r="F115" i="4" s="1"/>
  <c r="T116" i="3"/>
  <c r="F116" i="4" s="1"/>
  <c r="T117" i="3"/>
  <c r="F117" i="4" s="1"/>
  <c r="T118" i="3"/>
  <c r="F118" i="4" s="1"/>
  <c r="T119" i="3"/>
  <c r="F119" i="4" s="1"/>
  <c r="T120" i="3"/>
  <c r="F120" i="4" s="1"/>
  <c r="T121" i="3"/>
  <c r="F121" i="4" s="1"/>
  <c r="T122" i="3"/>
  <c r="F122" i="4" s="1"/>
  <c r="T123" i="3"/>
  <c r="F123" i="4" s="1"/>
  <c r="T124" i="3"/>
  <c r="F124" i="4" s="1"/>
  <c r="T125" i="3"/>
  <c r="F125" i="4" s="1"/>
  <c r="T126" i="3"/>
  <c r="F126" i="4" s="1"/>
  <c r="T127" i="3"/>
  <c r="F127" i="4" s="1"/>
  <c r="T128" i="3"/>
  <c r="F128" i="4" s="1"/>
  <c r="T129" i="3"/>
  <c r="F129" i="4" s="1"/>
  <c r="T130" i="3"/>
  <c r="F130" i="4" s="1"/>
  <c r="T131" i="3"/>
  <c r="F131" i="4" s="1"/>
  <c r="T132" i="3"/>
  <c r="F132" i="4" s="1"/>
  <c r="T133" i="3"/>
  <c r="F133" i="4" s="1"/>
  <c r="T134" i="3"/>
  <c r="F134" i="4" s="1"/>
  <c r="T135" i="3"/>
  <c r="F135" i="4" s="1"/>
  <c r="T136" i="3"/>
  <c r="F136" i="4" s="1"/>
  <c r="T137" i="3"/>
  <c r="F137" i="4" s="1"/>
  <c r="T138" i="3"/>
  <c r="F138" i="4" s="1"/>
  <c r="T139" i="3"/>
  <c r="F139" i="4" s="1"/>
  <c r="T140" i="3"/>
  <c r="F140" i="4" s="1"/>
  <c r="T141" i="3"/>
  <c r="F141" i="4" s="1"/>
  <c r="T142" i="3"/>
  <c r="F142" i="4" s="1"/>
  <c r="T143" i="3"/>
  <c r="F143" i="4" s="1"/>
  <c r="T144" i="3"/>
  <c r="F144" i="4" s="1"/>
  <c r="T145" i="3"/>
  <c r="F145" i="4" s="1"/>
  <c r="T146" i="3"/>
  <c r="F146" i="4" s="1"/>
  <c r="T147" i="3"/>
  <c r="F147" i="4" s="1"/>
  <c r="T148" i="3"/>
  <c r="F148" i="4" s="1"/>
  <c r="T149" i="3"/>
  <c r="F149" i="4" s="1"/>
  <c r="T150" i="3"/>
  <c r="F150" i="4" s="1"/>
  <c r="T151" i="3"/>
  <c r="F151" i="4" s="1"/>
  <c r="T152" i="3"/>
  <c r="F152" i="4" s="1"/>
  <c r="T153" i="3"/>
  <c r="F153" i="4" s="1"/>
  <c r="T154" i="3"/>
  <c r="F154" i="4" s="1"/>
  <c r="T155" i="3"/>
  <c r="F155" i="4" s="1"/>
  <c r="T156" i="3"/>
  <c r="F156" i="4" s="1"/>
  <c r="T157" i="3"/>
  <c r="F157" i="4" s="1"/>
  <c r="T158" i="3"/>
  <c r="F158" i="4" s="1"/>
  <c r="T159" i="3"/>
  <c r="F159" i="4" s="1"/>
  <c r="T160" i="3"/>
  <c r="F160" i="4" s="1"/>
  <c r="T161" i="3"/>
  <c r="F161" i="4" s="1"/>
  <c r="T162" i="3"/>
  <c r="F162" i="4" s="1"/>
  <c r="T163" i="3"/>
  <c r="F163" i="4" s="1"/>
  <c r="T164" i="3"/>
  <c r="F164" i="4" s="1"/>
  <c r="T165" i="3"/>
  <c r="F165" i="4" s="1"/>
  <c r="T166" i="3"/>
  <c r="F166" i="4" s="1"/>
  <c r="T167" i="3"/>
  <c r="F167" i="4" s="1"/>
  <c r="T168" i="3"/>
  <c r="F168" i="4" s="1"/>
  <c r="T169" i="3"/>
  <c r="F169" i="4" s="1"/>
  <c r="T170" i="3"/>
  <c r="F170" i="4" s="1"/>
  <c r="T171" i="3"/>
  <c r="F171" i="4" s="1"/>
  <c r="T172" i="3"/>
  <c r="F172" i="4" s="1"/>
  <c r="T173" i="3"/>
  <c r="F173" i="4" s="1"/>
  <c r="T174" i="3"/>
  <c r="F174" i="4" s="1"/>
  <c r="T175" i="3"/>
  <c r="F175" i="4" s="1"/>
  <c r="T176" i="3"/>
  <c r="F176" i="4" s="1"/>
  <c r="T177" i="3"/>
  <c r="F177" i="4" s="1"/>
  <c r="T178" i="3"/>
  <c r="T179" i="3"/>
  <c r="F179" i="4" s="1"/>
  <c r="T180" i="3"/>
  <c r="F180" i="4" s="1"/>
  <c r="T181" i="3"/>
  <c r="F181" i="4" s="1"/>
  <c r="T182" i="3"/>
  <c r="F182" i="4" s="1"/>
  <c r="T183" i="3"/>
  <c r="F183" i="4" s="1"/>
  <c r="T184" i="3"/>
  <c r="F184" i="4" s="1"/>
  <c r="T185" i="3"/>
  <c r="F185" i="4" s="1"/>
  <c r="T186" i="3"/>
  <c r="F186" i="4" s="1"/>
  <c r="T187" i="3"/>
  <c r="F187" i="4" s="1"/>
  <c r="T188" i="3"/>
  <c r="F188" i="4" s="1"/>
  <c r="T189" i="3"/>
  <c r="F189" i="4" s="1"/>
  <c r="T190" i="3"/>
  <c r="F190" i="4" s="1"/>
  <c r="T191" i="3"/>
  <c r="F191" i="4" s="1"/>
  <c r="T192" i="3"/>
  <c r="F192" i="4" s="1"/>
  <c r="T193" i="3"/>
  <c r="F193" i="4" s="1"/>
  <c r="T194" i="3"/>
  <c r="F194" i="4" s="1"/>
  <c r="T195" i="3"/>
  <c r="F195" i="4" s="1"/>
  <c r="T196" i="3"/>
  <c r="F196" i="4" s="1"/>
  <c r="T197" i="3"/>
  <c r="F197" i="4" s="1"/>
  <c r="T198" i="3"/>
  <c r="F198" i="4" s="1"/>
  <c r="T199" i="3"/>
  <c r="F199" i="4" s="1"/>
  <c r="T200" i="3"/>
  <c r="F200" i="4" s="1"/>
  <c r="T201" i="3"/>
  <c r="F201" i="4" s="1"/>
  <c r="T202" i="3"/>
  <c r="F202" i="4" s="1"/>
  <c r="T203" i="3"/>
  <c r="F203" i="4" s="1"/>
  <c r="T204" i="3"/>
  <c r="F204" i="4" s="1"/>
  <c r="T205" i="3"/>
  <c r="F205" i="4" s="1"/>
  <c r="T206" i="3"/>
  <c r="F206" i="4" s="1"/>
  <c r="T207" i="3"/>
  <c r="F207" i="4" s="1"/>
  <c r="T208" i="3"/>
  <c r="F208" i="4" s="1"/>
  <c r="T209" i="3"/>
  <c r="F209" i="4" s="1"/>
  <c r="T210" i="3"/>
  <c r="F210" i="4" s="1"/>
  <c r="T211" i="3"/>
  <c r="F211" i="4" s="1"/>
  <c r="T212" i="3"/>
  <c r="F212" i="4" s="1"/>
  <c r="T213" i="3"/>
  <c r="F213" i="4" s="1"/>
  <c r="T214" i="3"/>
  <c r="F214" i="4" s="1"/>
  <c r="T215" i="3"/>
  <c r="F215" i="4" s="1"/>
  <c r="T216" i="3"/>
  <c r="F216" i="4" s="1"/>
  <c r="T217" i="3"/>
  <c r="F217" i="4" s="1"/>
  <c r="T218" i="3"/>
  <c r="F218" i="4" s="1"/>
  <c r="T219" i="3"/>
  <c r="F219" i="4" s="1"/>
  <c r="T220" i="3"/>
  <c r="F220" i="4" s="1"/>
  <c r="T221" i="3"/>
  <c r="F221" i="4" s="1"/>
  <c r="T222" i="3"/>
  <c r="F222" i="4" s="1"/>
  <c r="T223" i="3"/>
  <c r="F223" i="4" s="1"/>
  <c r="T224" i="3"/>
  <c r="F224" i="4" s="1"/>
  <c r="T225" i="3"/>
  <c r="F225" i="4" s="1"/>
  <c r="T226" i="3"/>
  <c r="F226" i="4" s="1"/>
  <c r="T228" i="3"/>
  <c r="F228" i="4" s="1"/>
  <c r="T229" i="3"/>
  <c r="F229" i="4" s="1"/>
  <c r="T230" i="3"/>
  <c r="F230" i="4" s="1"/>
  <c r="T231" i="3"/>
  <c r="F231" i="4" s="1"/>
  <c r="T232" i="3"/>
  <c r="F232" i="4" s="1"/>
  <c r="T233" i="3"/>
  <c r="F233" i="4" s="1"/>
  <c r="T234" i="3"/>
  <c r="F234" i="4" s="1"/>
  <c r="T10" i="3"/>
  <c r="A103" i="4"/>
  <c r="B103" i="4"/>
  <c r="D103" i="4"/>
  <c r="E103" i="4"/>
  <c r="I103" i="4"/>
  <c r="J103" i="4"/>
  <c r="M103" i="4" s="1"/>
  <c r="A104" i="4"/>
  <c r="B104" i="4"/>
  <c r="D104" i="4"/>
  <c r="E104" i="4"/>
  <c r="I104" i="4"/>
  <c r="J104" i="4"/>
  <c r="M104" i="4" s="1"/>
  <c r="A105" i="4"/>
  <c r="B105" i="4"/>
  <c r="D105" i="4"/>
  <c r="E105" i="4"/>
  <c r="I105" i="4"/>
  <c r="J105" i="4"/>
  <c r="M105" i="4" s="1"/>
  <c r="A106" i="4"/>
  <c r="B106" i="4"/>
  <c r="D106" i="4"/>
  <c r="E106" i="4"/>
  <c r="I106" i="4"/>
  <c r="J106" i="4"/>
  <c r="M106" i="4" s="1"/>
  <c r="A107" i="4"/>
  <c r="B107" i="4"/>
  <c r="D107" i="4"/>
  <c r="E107" i="4"/>
  <c r="I107" i="4"/>
  <c r="J107" i="4"/>
  <c r="M107" i="4" s="1"/>
  <c r="A108" i="4"/>
  <c r="B108" i="4"/>
  <c r="D108" i="4"/>
  <c r="E108" i="4"/>
  <c r="I108" i="4"/>
  <c r="J108" i="4"/>
  <c r="M108" i="4" s="1"/>
  <c r="A109" i="4"/>
  <c r="B109" i="4"/>
  <c r="D109" i="4"/>
  <c r="E109" i="4"/>
  <c r="I109" i="4"/>
  <c r="J109" i="4"/>
  <c r="M109" i="4" s="1"/>
  <c r="A110" i="4"/>
  <c r="B110" i="4"/>
  <c r="D110" i="4"/>
  <c r="E110" i="4"/>
  <c r="I110" i="4"/>
  <c r="J110" i="4"/>
  <c r="M110" i="4" s="1"/>
  <c r="A111" i="4"/>
  <c r="B111" i="4"/>
  <c r="D111" i="4"/>
  <c r="E111" i="4"/>
  <c r="I111" i="4"/>
  <c r="J111" i="4"/>
  <c r="M111" i="4" s="1"/>
  <c r="A112" i="4"/>
  <c r="B112" i="4"/>
  <c r="D112" i="4"/>
  <c r="E112" i="4"/>
  <c r="I112" i="4"/>
  <c r="J112" i="4"/>
  <c r="M112" i="4" s="1"/>
  <c r="A113" i="4"/>
  <c r="B113" i="4"/>
  <c r="D113" i="4"/>
  <c r="E113" i="4"/>
  <c r="I113" i="4"/>
  <c r="J113" i="4"/>
  <c r="M113" i="4" s="1"/>
  <c r="A114" i="4"/>
  <c r="B114" i="4"/>
  <c r="D114" i="4"/>
  <c r="E114" i="4"/>
  <c r="I114" i="4"/>
  <c r="J114" i="4"/>
  <c r="M114" i="4" s="1"/>
  <c r="A115" i="4"/>
  <c r="B115" i="4"/>
  <c r="D115" i="4"/>
  <c r="E115" i="4"/>
  <c r="I115" i="4"/>
  <c r="J115" i="4"/>
  <c r="M115" i="4" s="1"/>
  <c r="A116" i="4"/>
  <c r="B116" i="4"/>
  <c r="D116" i="4"/>
  <c r="E116" i="4"/>
  <c r="I116" i="4"/>
  <c r="J116" i="4"/>
  <c r="M116" i="4" s="1"/>
  <c r="A117" i="4"/>
  <c r="B117" i="4"/>
  <c r="D117" i="4"/>
  <c r="E117" i="4"/>
  <c r="I117" i="4"/>
  <c r="J117" i="4"/>
  <c r="M117" i="4" s="1"/>
  <c r="A118" i="4"/>
  <c r="B118" i="4"/>
  <c r="D118" i="4"/>
  <c r="E118" i="4"/>
  <c r="I118" i="4"/>
  <c r="J118" i="4"/>
  <c r="M118" i="4" s="1"/>
  <c r="A119" i="4"/>
  <c r="B119" i="4"/>
  <c r="D119" i="4"/>
  <c r="E119" i="4"/>
  <c r="I119" i="4"/>
  <c r="J119" i="4"/>
  <c r="M119" i="4" s="1"/>
  <c r="A120" i="4"/>
  <c r="B120" i="4"/>
  <c r="D120" i="4"/>
  <c r="E120" i="4"/>
  <c r="I120" i="4"/>
  <c r="J120" i="4"/>
  <c r="M120" i="4" s="1"/>
  <c r="A121" i="4"/>
  <c r="B121" i="4"/>
  <c r="D121" i="4"/>
  <c r="E121" i="4"/>
  <c r="I121" i="4"/>
  <c r="J121" i="4"/>
  <c r="M121" i="4" s="1"/>
  <c r="A122" i="4"/>
  <c r="B122" i="4"/>
  <c r="D122" i="4"/>
  <c r="E122" i="4"/>
  <c r="I122" i="4"/>
  <c r="J122" i="4"/>
  <c r="M122" i="4" s="1"/>
  <c r="A123" i="4"/>
  <c r="B123" i="4"/>
  <c r="D123" i="4"/>
  <c r="E123" i="4"/>
  <c r="I123" i="4"/>
  <c r="J123" i="4"/>
  <c r="M123" i="4" s="1"/>
  <c r="A124" i="4"/>
  <c r="B124" i="4"/>
  <c r="D124" i="4"/>
  <c r="E124" i="4"/>
  <c r="I124" i="4"/>
  <c r="J124" i="4"/>
  <c r="M124" i="4" s="1"/>
  <c r="A125" i="4"/>
  <c r="B125" i="4"/>
  <c r="D125" i="4"/>
  <c r="E125" i="4"/>
  <c r="I125" i="4"/>
  <c r="J125" i="4"/>
  <c r="M125" i="4" s="1"/>
  <c r="A126" i="4"/>
  <c r="B126" i="4"/>
  <c r="D126" i="4"/>
  <c r="E126" i="4"/>
  <c r="I126" i="4"/>
  <c r="J126" i="4"/>
  <c r="M126" i="4" s="1"/>
  <c r="A127" i="4"/>
  <c r="B127" i="4"/>
  <c r="D127" i="4"/>
  <c r="E127" i="4"/>
  <c r="I127" i="4"/>
  <c r="J127" i="4"/>
  <c r="M127" i="4" s="1"/>
  <c r="A128" i="4"/>
  <c r="B128" i="4"/>
  <c r="D128" i="4"/>
  <c r="E128" i="4"/>
  <c r="I128" i="4"/>
  <c r="J128" i="4"/>
  <c r="M128" i="4" s="1"/>
  <c r="A129" i="4"/>
  <c r="B129" i="4"/>
  <c r="D129" i="4"/>
  <c r="E129" i="4"/>
  <c r="I129" i="4"/>
  <c r="J129" i="4"/>
  <c r="M129" i="4" s="1"/>
  <c r="A130" i="4"/>
  <c r="B130" i="4"/>
  <c r="D130" i="4"/>
  <c r="E130" i="4"/>
  <c r="I130" i="4"/>
  <c r="J130" i="4"/>
  <c r="M130" i="4" s="1"/>
  <c r="A131" i="4"/>
  <c r="B131" i="4"/>
  <c r="D131" i="4"/>
  <c r="E131" i="4"/>
  <c r="I131" i="4"/>
  <c r="J131" i="4"/>
  <c r="M131" i="4" s="1"/>
  <c r="A132" i="4"/>
  <c r="B132" i="4"/>
  <c r="D132" i="4"/>
  <c r="E132" i="4"/>
  <c r="I132" i="4"/>
  <c r="J132" i="4"/>
  <c r="M132" i="4" s="1"/>
  <c r="A133" i="4"/>
  <c r="B133" i="4"/>
  <c r="D133" i="4"/>
  <c r="E133" i="4"/>
  <c r="I133" i="4"/>
  <c r="J133" i="4"/>
  <c r="M133" i="4" s="1"/>
  <c r="A134" i="4"/>
  <c r="B134" i="4"/>
  <c r="D134" i="4"/>
  <c r="E134" i="4"/>
  <c r="I134" i="4"/>
  <c r="J134" i="4"/>
  <c r="M134" i="4" s="1"/>
  <c r="A135" i="4"/>
  <c r="B135" i="4"/>
  <c r="D135" i="4"/>
  <c r="E135" i="4"/>
  <c r="I135" i="4"/>
  <c r="J135" i="4"/>
  <c r="M135" i="4" s="1"/>
  <c r="A136" i="4"/>
  <c r="B136" i="4"/>
  <c r="D136" i="4"/>
  <c r="E136" i="4"/>
  <c r="I136" i="4"/>
  <c r="J136" i="4"/>
  <c r="M136" i="4" s="1"/>
  <c r="A137" i="4"/>
  <c r="B137" i="4"/>
  <c r="D137" i="4"/>
  <c r="E137" i="4"/>
  <c r="I137" i="4"/>
  <c r="J137" i="4"/>
  <c r="M137" i="4" s="1"/>
  <c r="A138" i="4"/>
  <c r="B138" i="4"/>
  <c r="D138" i="4"/>
  <c r="E138" i="4"/>
  <c r="I138" i="4"/>
  <c r="J138" i="4"/>
  <c r="M138" i="4" s="1"/>
  <c r="A139" i="4"/>
  <c r="B139" i="4"/>
  <c r="D139" i="4"/>
  <c r="E139" i="4"/>
  <c r="I139" i="4"/>
  <c r="J139" i="4"/>
  <c r="M139" i="4" s="1"/>
  <c r="A140" i="4"/>
  <c r="B140" i="4"/>
  <c r="D140" i="4"/>
  <c r="E140" i="4"/>
  <c r="I140" i="4"/>
  <c r="J140" i="4"/>
  <c r="M140" i="4" s="1"/>
  <c r="A141" i="4"/>
  <c r="B141" i="4"/>
  <c r="D141" i="4"/>
  <c r="E141" i="4"/>
  <c r="I141" i="4"/>
  <c r="J141" i="4"/>
  <c r="M141" i="4" s="1"/>
  <c r="A142" i="4"/>
  <c r="B142" i="4"/>
  <c r="D142" i="4"/>
  <c r="E142" i="4"/>
  <c r="I142" i="4"/>
  <c r="J142" i="4"/>
  <c r="M142" i="4" s="1"/>
  <c r="A143" i="4"/>
  <c r="B143" i="4"/>
  <c r="D143" i="4"/>
  <c r="E143" i="4"/>
  <c r="I143" i="4"/>
  <c r="J143" i="4"/>
  <c r="M143" i="4" s="1"/>
  <c r="A144" i="4"/>
  <c r="B144" i="4"/>
  <c r="D144" i="4"/>
  <c r="E144" i="4"/>
  <c r="I144" i="4"/>
  <c r="J144" i="4"/>
  <c r="M144" i="4" s="1"/>
  <c r="A145" i="4"/>
  <c r="B145" i="4"/>
  <c r="D145" i="4"/>
  <c r="E145" i="4"/>
  <c r="I145" i="4"/>
  <c r="J145" i="4"/>
  <c r="M145" i="4" s="1"/>
  <c r="A146" i="4"/>
  <c r="B146" i="4"/>
  <c r="D146" i="4"/>
  <c r="E146" i="4"/>
  <c r="I146" i="4"/>
  <c r="J146" i="4"/>
  <c r="M146" i="4" s="1"/>
  <c r="A147" i="4"/>
  <c r="B147" i="4"/>
  <c r="D147" i="4"/>
  <c r="E147" i="4"/>
  <c r="I147" i="4"/>
  <c r="J147" i="4"/>
  <c r="M147" i="4" s="1"/>
  <c r="A148" i="4"/>
  <c r="B148" i="4"/>
  <c r="D148" i="4"/>
  <c r="E148" i="4"/>
  <c r="I148" i="4"/>
  <c r="J148" i="4"/>
  <c r="M148" i="4" s="1"/>
  <c r="A149" i="4"/>
  <c r="B149" i="4"/>
  <c r="D149" i="4"/>
  <c r="E149" i="4"/>
  <c r="I149" i="4"/>
  <c r="J149" i="4"/>
  <c r="M149" i="4" s="1"/>
  <c r="A150" i="4"/>
  <c r="B150" i="4"/>
  <c r="D150" i="4"/>
  <c r="E150" i="4"/>
  <c r="I150" i="4"/>
  <c r="J150" i="4"/>
  <c r="M150" i="4" s="1"/>
  <c r="A151" i="4"/>
  <c r="B151" i="4"/>
  <c r="D151" i="4"/>
  <c r="E151" i="4"/>
  <c r="I151" i="4"/>
  <c r="J151" i="4"/>
  <c r="M151" i="4" s="1"/>
  <c r="A152" i="4"/>
  <c r="B152" i="4"/>
  <c r="D152" i="4"/>
  <c r="E152" i="4"/>
  <c r="I152" i="4"/>
  <c r="J152" i="4"/>
  <c r="M152" i="4" s="1"/>
  <c r="A153" i="4"/>
  <c r="B153" i="4"/>
  <c r="D153" i="4"/>
  <c r="E153" i="4"/>
  <c r="I153" i="4"/>
  <c r="J153" i="4"/>
  <c r="M153" i="4" s="1"/>
  <c r="A154" i="4"/>
  <c r="B154" i="4"/>
  <c r="D154" i="4"/>
  <c r="E154" i="4"/>
  <c r="I154" i="4"/>
  <c r="J154" i="4"/>
  <c r="M154" i="4" s="1"/>
  <c r="A155" i="4"/>
  <c r="B155" i="4"/>
  <c r="D155" i="4"/>
  <c r="E155" i="4"/>
  <c r="I155" i="4"/>
  <c r="J155" i="4"/>
  <c r="M155" i="4" s="1"/>
  <c r="A156" i="4"/>
  <c r="B156" i="4"/>
  <c r="D156" i="4"/>
  <c r="E156" i="4"/>
  <c r="I156" i="4"/>
  <c r="J156" i="4"/>
  <c r="M156" i="4" s="1"/>
  <c r="A157" i="4"/>
  <c r="B157" i="4"/>
  <c r="D157" i="4"/>
  <c r="E157" i="4"/>
  <c r="I157" i="4"/>
  <c r="J157" i="4"/>
  <c r="M157" i="4" s="1"/>
  <c r="A158" i="4"/>
  <c r="B158" i="4"/>
  <c r="D158" i="4"/>
  <c r="E158" i="4"/>
  <c r="I158" i="4"/>
  <c r="J158" i="4"/>
  <c r="M158" i="4" s="1"/>
  <c r="A159" i="4"/>
  <c r="B159" i="4"/>
  <c r="D159" i="4"/>
  <c r="E159" i="4"/>
  <c r="I159" i="4"/>
  <c r="J159" i="4"/>
  <c r="M159" i="4" s="1"/>
  <c r="A160" i="4"/>
  <c r="B160" i="4"/>
  <c r="D160" i="4"/>
  <c r="E160" i="4"/>
  <c r="I160" i="4"/>
  <c r="J160" i="4"/>
  <c r="M160" i="4" s="1"/>
  <c r="A161" i="4"/>
  <c r="B161" i="4"/>
  <c r="D161" i="4"/>
  <c r="E161" i="4"/>
  <c r="I161" i="4"/>
  <c r="J161" i="4"/>
  <c r="M161" i="4" s="1"/>
  <c r="A162" i="4"/>
  <c r="B162" i="4"/>
  <c r="D162" i="4"/>
  <c r="E162" i="4"/>
  <c r="I162" i="4"/>
  <c r="J162" i="4"/>
  <c r="M162" i="4" s="1"/>
  <c r="A163" i="4"/>
  <c r="B163" i="4"/>
  <c r="D163" i="4"/>
  <c r="E163" i="4"/>
  <c r="I163" i="4"/>
  <c r="J163" i="4"/>
  <c r="M163" i="4" s="1"/>
  <c r="A164" i="4"/>
  <c r="B164" i="4"/>
  <c r="D164" i="4"/>
  <c r="E164" i="4"/>
  <c r="I164" i="4"/>
  <c r="J164" i="4"/>
  <c r="M164" i="4" s="1"/>
  <c r="A165" i="4"/>
  <c r="B165" i="4"/>
  <c r="D165" i="4"/>
  <c r="E165" i="4"/>
  <c r="I165" i="4"/>
  <c r="J165" i="4"/>
  <c r="M165" i="4" s="1"/>
  <c r="A166" i="4"/>
  <c r="B166" i="4"/>
  <c r="D166" i="4"/>
  <c r="E166" i="4"/>
  <c r="I166" i="4"/>
  <c r="J166" i="4"/>
  <c r="M166" i="4" s="1"/>
  <c r="A167" i="4"/>
  <c r="B167" i="4"/>
  <c r="D167" i="4"/>
  <c r="E167" i="4"/>
  <c r="I167" i="4"/>
  <c r="J167" i="4"/>
  <c r="M167" i="4" s="1"/>
  <c r="A168" i="4"/>
  <c r="B168" i="4"/>
  <c r="D168" i="4"/>
  <c r="E168" i="4"/>
  <c r="I168" i="4"/>
  <c r="J168" i="4"/>
  <c r="M168" i="4" s="1"/>
  <c r="A169" i="4"/>
  <c r="B169" i="4"/>
  <c r="D169" i="4"/>
  <c r="E169" i="4"/>
  <c r="I169" i="4"/>
  <c r="J169" i="4"/>
  <c r="M169" i="4" s="1"/>
  <c r="A170" i="4"/>
  <c r="B170" i="4"/>
  <c r="D170" i="4"/>
  <c r="E170" i="4"/>
  <c r="I170" i="4"/>
  <c r="J170" i="4"/>
  <c r="M170" i="4" s="1"/>
  <c r="A171" i="4"/>
  <c r="B171" i="4"/>
  <c r="D171" i="4"/>
  <c r="E171" i="4"/>
  <c r="I171" i="4"/>
  <c r="J171" i="4"/>
  <c r="M171" i="4" s="1"/>
  <c r="A172" i="4"/>
  <c r="B172" i="4"/>
  <c r="D172" i="4"/>
  <c r="E172" i="4"/>
  <c r="I172" i="4"/>
  <c r="J172" i="4"/>
  <c r="M172" i="4" s="1"/>
  <c r="A173" i="4"/>
  <c r="B173" i="4"/>
  <c r="D173" i="4"/>
  <c r="E173" i="4"/>
  <c r="I173" i="4"/>
  <c r="J173" i="4"/>
  <c r="M173" i="4" s="1"/>
  <c r="A174" i="4"/>
  <c r="B174" i="4"/>
  <c r="D174" i="4"/>
  <c r="E174" i="4"/>
  <c r="I174" i="4"/>
  <c r="J174" i="4"/>
  <c r="M174" i="4" s="1"/>
  <c r="A175" i="4"/>
  <c r="B175" i="4"/>
  <c r="D175" i="4"/>
  <c r="E175" i="4"/>
  <c r="I175" i="4"/>
  <c r="J175" i="4"/>
  <c r="M175" i="4" s="1"/>
  <c r="A176" i="4"/>
  <c r="B176" i="4"/>
  <c r="D176" i="4"/>
  <c r="E176" i="4"/>
  <c r="I176" i="4"/>
  <c r="J176" i="4"/>
  <c r="M176" i="4" s="1"/>
  <c r="A177" i="4"/>
  <c r="B177" i="4"/>
  <c r="D177" i="4"/>
  <c r="E177" i="4"/>
  <c r="I177" i="4"/>
  <c r="J177" i="4"/>
  <c r="M177" i="4" s="1"/>
  <c r="A178" i="4"/>
  <c r="B178" i="4"/>
  <c r="D178" i="4"/>
  <c r="E178" i="4"/>
  <c r="I178" i="4"/>
  <c r="J178" i="4"/>
  <c r="M178" i="4" s="1"/>
  <c r="A179" i="4"/>
  <c r="B179" i="4"/>
  <c r="D179" i="4"/>
  <c r="E179" i="4"/>
  <c r="I179" i="4"/>
  <c r="J179" i="4"/>
  <c r="M179" i="4" s="1"/>
  <c r="A180" i="4"/>
  <c r="B180" i="4"/>
  <c r="D180" i="4"/>
  <c r="E180" i="4"/>
  <c r="I180" i="4"/>
  <c r="J180" i="4"/>
  <c r="M180" i="4" s="1"/>
  <c r="A181" i="4"/>
  <c r="B181" i="4"/>
  <c r="D181" i="4"/>
  <c r="E181" i="4"/>
  <c r="I181" i="4"/>
  <c r="J181" i="4"/>
  <c r="M181" i="4" s="1"/>
  <c r="A182" i="4"/>
  <c r="B182" i="4"/>
  <c r="D182" i="4"/>
  <c r="E182" i="4"/>
  <c r="I182" i="4"/>
  <c r="J182" i="4"/>
  <c r="M182" i="4" s="1"/>
  <c r="A183" i="4"/>
  <c r="B183" i="4"/>
  <c r="D183" i="4"/>
  <c r="E183" i="4"/>
  <c r="I183" i="4"/>
  <c r="J183" i="4"/>
  <c r="M183" i="4" s="1"/>
  <c r="A184" i="4"/>
  <c r="A414" i="4" s="1"/>
  <c r="B184" i="4"/>
  <c r="B414" i="4" s="1"/>
  <c r="D184" i="4"/>
  <c r="D414" i="4" s="1"/>
  <c r="E184" i="4"/>
  <c r="E414" i="4" s="1"/>
  <c r="I184" i="4"/>
  <c r="J184" i="4"/>
  <c r="M184" i="4" s="1"/>
  <c r="A185" i="4"/>
  <c r="A415" i="4" s="1"/>
  <c r="B185" i="4"/>
  <c r="B415" i="4" s="1"/>
  <c r="B645" i="4" s="1"/>
  <c r="D185" i="4"/>
  <c r="D415" i="4" s="1"/>
  <c r="E185" i="4"/>
  <c r="E415" i="4" s="1"/>
  <c r="I185" i="4"/>
  <c r="J185" i="4"/>
  <c r="M185" i="4" s="1"/>
  <c r="A186" i="4"/>
  <c r="A416" i="4" s="1"/>
  <c r="B186" i="4"/>
  <c r="B416" i="4" s="1"/>
  <c r="D186" i="4"/>
  <c r="D416" i="4" s="1"/>
  <c r="D646" i="4" s="1"/>
  <c r="E186" i="4"/>
  <c r="E416" i="4" s="1"/>
  <c r="I186" i="4"/>
  <c r="J186" i="4"/>
  <c r="M186" i="4" s="1"/>
  <c r="A187" i="4"/>
  <c r="A417" i="4" s="1"/>
  <c r="B187" i="4"/>
  <c r="B417" i="4" s="1"/>
  <c r="D187" i="4"/>
  <c r="D417" i="4" s="1"/>
  <c r="E187" i="4"/>
  <c r="E417" i="4" s="1"/>
  <c r="I187" i="4"/>
  <c r="J187" i="4"/>
  <c r="M187" i="4" s="1"/>
  <c r="A188" i="4"/>
  <c r="A418" i="4" s="1"/>
  <c r="B188" i="4"/>
  <c r="B418" i="4" s="1"/>
  <c r="B648" i="4" s="1"/>
  <c r="D188" i="4"/>
  <c r="D418" i="4" s="1"/>
  <c r="E188" i="4"/>
  <c r="E418" i="4" s="1"/>
  <c r="I188" i="4"/>
  <c r="J188" i="4"/>
  <c r="M188" i="4" s="1"/>
  <c r="A189" i="4"/>
  <c r="A419" i="4" s="1"/>
  <c r="B189" i="4"/>
  <c r="B419" i="4" s="1"/>
  <c r="D189" i="4"/>
  <c r="D419" i="4" s="1"/>
  <c r="D649" i="4" s="1"/>
  <c r="E189" i="4"/>
  <c r="E419" i="4" s="1"/>
  <c r="I189" i="4"/>
  <c r="J189" i="4"/>
  <c r="M189" i="4" s="1"/>
  <c r="A190" i="4"/>
  <c r="A420" i="4" s="1"/>
  <c r="B190" i="4"/>
  <c r="B420" i="4" s="1"/>
  <c r="D190" i="4"/>
  <c r="D420" i="4" s="1"/>
  <c r="E190" i="4"/>
  <c r="E420" i="4" s="1"/>
  <c r="I190" i="4"/>
  <c r="J190" i="4"/>
  <c r="M190" i="4" s="1"/>
  <c r="A191" i="4"/>
  <c r="A421" i="4" s="1"/>
  <c r="B191" i="4"/>
  <c r="B421" i="4" s="1"/>
  <c r="B651" i="4" s="1"/>
  <c r="D191" i="4"/>
  <c r="D421" i="4" s="1"/>
  <c r="E191" i="4"/>
  <c r="E421" i="4" s="1"/>
  <c r="I191" i="4"/>
  <c r="J191" i="4"/>
  <c r="M191" i="4" s="1"/>
  <c r="A192" i="4"/>
  <c r="A422" i="4" s="1"/>
  <c r="B192" i="4"/>
  <c r="B422" i="4" s="1"/>
  <c r="D192" i="4"/>
  <c r="D422" i="4" s="1"/>
  <c r="D652" i="4" s="1"/>
  <c r="E192" i="4"/>
  <c r="E422" i="4" s="1"/>
  <c r="I192" i="4"/>
  <c r="J192" i="4"/>
  <c r="M192" i="4" s="1"/>
  <c r="A193" i="4"/>
  <c r="A423" i="4" s="1"/>
  <c r="B193" i="4"/>
  <c r="B423" i="4" s="1"/>
  <c r="D193" i="4"/>
  <c r="D423" i="4" s="1"/>
  <c r="E193" i="4"/>
  <c r="E423" i="4" s="1"/>
  <c r="I193" i="4"/>
  <c r="J193" i="4"/>
  <c r="M193" i="4" s="1"/>
  <c r="A194" i="4"/>
  <c r="A424" i="4" s="1"/>
  <c r="B194" i="4"/>
  <c r="B424" i="4" s="1"/>
  <c r="B654" i="4" s="1"/>
  <c r="D194" i="4"/>
  <c r="D424" i="4" s="1"/>
  <c r="E194" i="4"/>
  <c r="E424" i="4" s="1"/>
  <c r="I194" i="4"/>
  <c r="J194" i="4"/>
  <c r="M194" i="4" s="1"/>
  <c r="A195" i="4"/>
  <c r="A425" i="4" s="1"/>
  <c r="B195" i="4"/>
  <c r="B425" i="4" s="1"/>
  <c r="D195" i="4"/>
  <c r="D425" i="4" s="1"/>
  <c r="D655" i="4" s="1"/>
  <c r="E195" i="4"/>
  <c r="E425" i="4" s="1"/>
  <c r="I195" i="4"/>
  <c r="J195" i="4"/>
  <c r="M195" i="4" s="1"/>
  <c r="A196" i="4"/>
  <c r="A426" i="4" s="1"/>
  <c r="B196" i="4"/>
  <c r="B426" i="4" s="1"/>
  <c r="D196" i="4"/>
  <c r="D426" i="4" s="1"/>
  <c r="E196" i="4"/>
  <c r="E426" i="4" s="1"/>
  <c r="I196" i="4"/>
  <c r="J196" i="4"/>
  <c r="M196" i="4" s="1"/>
  <c r="A197" i="4"/>
  <c r="A427" i="4" s="1"/>
  <c r="B197" i="4"/>
  <c r="B427" i="4" s="1"/>
  <c r="B657" i="4" s="1"/>
  <c r="D197" i="4"/>
  <c r="D427" i="4" s="1"/>
  <c r="E197" i="4"/>
  <c r="E427" i="4" s="1"/>
  <c r="I197" i="4"/>
  <c r="J197" i="4"/>
  <c r="M197" i="4" s="1"/>
  <c r="A198" i="4"/>
  <c r="A428" i="4" s="1"/>
  <c r="B198" i="4"/>
  <c r="B428" i="4" s="1"/>
  <c r="D198" i="4"/>
  <c r="D428" i="4" s="1"/>
  <c r="D658" i="4" s="1"/>
  <c r="E198" i="4"/>
  <c r="E428" i="4" s="1"/>
  <c r="I198" i="4"/>
  <c r="J198" i="4"/>
  <c r="M198" i="4" s="1"/>
  <c r="A199" i="4"/>
  <c r="A429" i="4" s="1"/>
  <c r="B199" i="4"/>
  <c r="B429" i="4" s="1"/>
  <c r="D199" i="4"/>
  <c r="D429" i="4" s="1"/>
  <c r="E199" i="4"/>
  <c r="E429" i="4" s="1"/>
  <c r="I199" i="4"/>
  <c r="J199" i="4"/>
  <c r="M199" i="4" s="1"/>
  <c r="A200" i="4"/>
  <c r="A430" i="4" s="1"/>
  <c r="B200" i="4"/>
  <c r="B430" i="4" s="1"/>
  <c r="B660" i="4" s="1"/>
  <c r="D200" i="4"/>
  <c r="D430" i="4" s="1"/>
  <c r="E200" i="4"/>
  <c r="E430" i="4" s="1"/>
  <c r="I200" i="4"/>
  <c r="J200" i="4"/>
  <c r="M200" i="4" s="1"/>
  <c r="A201" i="4"/>
  <c r="A431" i="4" s="1"/>
  <c r="B201" i="4"/>
  <c r="B431" i="4" s="1"/>
  <c r="D201" i="4"/>
  <c r="D431" i="4" s="1"/>
  <c r="D661" i="4" s="1"/>
  <c r="E201" i="4"/>
  <c r="E431" i="4" s="1"/>
  <c r="I201" i="4"/>
  <c r="J201" i="4"/>
  <c r="M201" i="4" s="1"/>
  <c r="A202" i="4"/>
  <c r="A432" i="4" s="1"/>
  <c r="B202" i="4"/>
  <c r="B432" i="4" s="1"/>
  <c r="D202" i="4"/>
  <c r="D432" i="4" s="1"/>
  <c r="E202" i="4"/>
  <c r="E432" i="4" s="1"/>
  <c r="I202" i="4"/>
  <c r="J202" i="4"/>
  <c r="M202" i="4" s="1"/>
  <c r="A203" i="4"/>
  <c r="A433" i="4" s="1"/>
  <c r="B203" i="4"/>
  <c r="B433" i="4" s="1"/>
  <c r="B663" i="4" s="1"/>
  <c r="D203" i="4"/>
  <c r="D433" i="4" s="1"/>
  <c r="E203" i="4"/>
  <c r="E433" i="4" s="1"/>
  <c r="I203" i="4"/>
  <c r="J203" i="4"/>
  <c r="M203" i="4" s="1"/>
  <c r="A204" i="4"/>
  <c r="A434" i="4" s="1"/>
  <c r="B204" i="4"/>
  <c r="B434" i="4" s="1"/>
  <c r="D204" i="4"/>
  <c r="D434" i="4" s="1"/>
  <c r="D664" i="4" s="1"/>
  <c r="E204" i="4"/>
  <c r="E434" i="4" s="1"/>
  <c r="I204" i="4"/>
  <c r="J204" i="4"/>
  <c r="M204" i="4" s="1"/>
  <c r="A205" i="4"/>
  <c r="A435" i="4" s="1"/>
  <c r="B205" i="4"/>
  <c r="B435" i="4" s="1"/>
  <c r="D205" i="4"/>
  <c r="D435" i="4" s="1"/>
  <c r="E205" i="4"/>
  <c r="E435" i="4" s="1"/>
  <c r="I205" i="4"/>
  <c r="J205" i="4"/>
  <c r="M205" i="4" s="1"/>
  <c r="A206" i="4"/>
  <c r="A436" i="4" s="1"/>
  <c r="B206" i="4"/>
  <c r="B436" i="4" s="1"/>
  <c r="B666" i="4" s="1"/>
  <c r="D206" i="4"/>
  <c r="D436" i="4" s="1"/>
  <c r="E206" i="4"/>
  <c r="E436" i="4" s="1"/>
  <c r="I206" i="4"/>
  <c r="J206" i="4"/>
  <c r="M206" i="4" s="1"/>
  <c r="A207" i="4"/>
  <c r="A437" i="4" s="1"/>
  <c r="B207" i="4"/>
  <c r="B437" i="4" s="1"/>
  <c r="D207" i="4"/>
  <c r="D437" i="4" s="1"/>
  <c r="D667" i="4" s="1"/>
  <c r="E207" i="4"/>
  <c r="E437" i="4" s="1"/>
  <c r="I207" i="4"/>
  <c r="J207" i="4"/>
  <c r="M207" i="4" s="1"/>
  <c r="A208" i="4"/>
  <c r="A438" i="4" s="1"/>
  <c r="B208" i="4"/>
  <c r="B438" i="4" s="1"/>
  <c r="D208" i="4"/>
  <c r="D438" i="4" s="1"/>
  <c r="E208" i="4"/>
  <c r="E438" i="4" s="1"/>
  <c r="I208" i="4"/>
  <c r="J208" i="4"/>
  <c r="M208" i="4" s="1"/>
  <c r="A209" i="4"/>
  <c r="A439" i="4" s="1"/>
  <c r="B209" i="4"/>
  <c r="B439" i="4" s="1"/>
  <c r="B669" i="4" s="1"/>
  <c r="D209" i="4"/>
  <c r="D439" i="4" s="1"/>
  <c r="E209" i="4"/>
  <c r="E439" i="4" s="1"/>
  <c r="I209" i="4"/>
  <c r="J209" i="4"/>
  <c r="M209" i="4" s="1"/>
  <c r="A210" i="4"/>
  <c r="A440" i="4" s="1"/>
  <c r="B210" i="4"/>
  <c r="B440" i="4" s="1"/>
  <c r="D210" i="4"/>
  <c r="D440" i="4" s="1"/>
  <c r="D670" i="4" s="1"/>
  <c r="E210" i="4"/>
  <c r="E440" i="4" s="1"/>
  <c r="I210" i="4"/>
  <c r="J210" i="4"/>
  <c r="M210" i="4" s="1"/>
  <c r="A211" i="4"/>
  <c r="A441" i="4" s="1"/>
  <c r="B211" i="4"/>
  <c r="B441" i="4" s="1"/>
  <c r="D211" i="4"/>
  <c r="D441" i="4" s="1"/>
  <c r="E211" i="4"/>
  <c r="E441" i="4" s="1"/>
  <c r="I211" i="4"/>
  <c r="J211" i="4"/>
  <c r="M211" i="4" s="1"/>
  <c r="A212" i="4"/>
  <c r="A442" i="4" s="1"/>
  <c r="B212" i="4"/>
  <c r="B442" i="4" s="1"/>
  <c r="B672" i="4" s="1"/>
  <c r="D212" i="4"/>
  <c r="D442" i="4" s="1"/>
  <c r="E212" i="4"/>
  <c r="E442" i="4" s="1"/>
  <c r="I212" i="4"/>
  <c r="J212" i="4"/>
  <c r="M212" i="4" s="1"/>
  <c r="A213" i="4"/>
  <c r="A443" i="4" s="1"/>
  <c r="B213" i="4"/>
  <c r="B443" i="4" s="1"/>
  <c r="D213" i="4"/>
  <c r="D443" i="4" s="1"/>
  <c r="D673" i="4" s="1"/>
  <c r="E213" i="4"/>
  <c r="E443" i="4" s="1"/>
  <c r="I213" i="4"/>
  <c r="J213" i="4"/>
  <c r="M213" i="4" s="1"/>
  <c r="A214" i="4"/>
  <c r="A444" i="4" s="1"/>
  <c r="B214" i="4"/>
  <c r="B444" i="4" s="1"/>
  <c r="D214" i="4"/>
  <c r="D444" i="4" s="1"/>
  <c r="E214" i="4"/>
  <c r="E444" i="4" s="1"/>
  <c r="I214" i="4"/>
  <c r="J214" i="4"/>
  <c r="M214" i="4" s="1"/>
  <c r="A215" i="4"/>
  <c r="A445" i="4" s="1"/>
  <c r="B215" i="4"/>
  <c r="B445" i="4" s="1"/>
  <c r="B675" i="4" s="1"/>
  <c r="D215" i="4"/>
  <c r="D445" i="4" s="1"/>
  <c r="E215" i="4"/>
  <c r="E445" i="4" s="1"/>
  <c r="I215" i="4"/>
  <c r="J215" i="4"/>
  <c r="M215" i="4" s="1"/>
  <c r="A216" i="4"/>
  <c r="A446" i="4" s="1"/>
  <c r="B216" i="4"/>
  <c r="B446" i="4" s="1"/>
  <c r="D216" i="4"/>
  <c r="D446" i="4" s="1"/>
  <c r="D676" i="4" s="1"/>
  <c r="E216" i="4"/>
  <c r="E446" i="4" s="1"/>
  <c r="I216" i="4"/>
  <c r="J216" i="4"/>
  <c r="M216" i="4" s="1"/>
  <c r="A217" i="4"/>
  <c r="A447" i="4" s="1"/>
  <c r="B217" i="4"/>
  <c r="B447" i="4" s="1"/>
  <c r="D217" i="4"/>
  <c r="D447" i="4" s="1"/>
  <c r="D677" i="4" s="1"/>
  <c r="E217" i="4"/>
  <c r="E447" i="4" s="1"/>
  <c r="I217" i="4"/>
  <c r="J217" i="4"/>
  <c r="M217" i="4" s="1"/>
  <c r="A218" i="4"/>
  <c r="B218" i="4"/>
  <c r="D218" i="4"/>
  <c r="E218" i="4"/>
  <c r="I218" i="4"/>
  <c r="J218" i="4"/>
  <c r="M218" i="4" s="1"/>
  <c r="A219" i="4"/>
  <c r="B219" i="4"/>
  <c r="D219" i="4"/>
  <c r="E219" i="4"/>
  <c r="I219" i="4"/>
  <c r="J219" i="4"/>
  <c r="M219" i="4" s="1"/>
  <c r="A220" i="4"/>
  <c r="B220" i="4"/>
  <c r="D220" i="4"/>
  <c r="E220" i="4"/>
  <c r="I220" i="4"/>
  <c r="J220" i="4"/>
  <c r="M220" i="4" s="1"/>
  <c r="A221" i="4"/>
  <c r="B221" i="4"/>
  <c r="D221" i="4"/>
  <c r="E221" i="4"/>
  <c r="I221" i="4"/>
  <c r="J221" i="4"/>
  <c r="M221" i="4" s="1"/>
  <c r="A222" i="4"/>
  <c r="B222" i="4"/>
  <c r="D222" i="4"/>
  <c r="E222" i="4"/>
  <c r="I222" i="4"/>
  <c r="J222" i="4"/>
  <c r="M222" i="4" s="1"/>
  <c r="A223" i="4"/>
  <c r="B223" i="4"/>
  <c r="D223" i="4"/>
  <c r="E223" i="4"/>
  <c r="I223" i="4"/>
  <c r="J223" i="4"/>
  <c r="M223" i="4" s="1"/>
  <c r="A224" i="4"/>
  <c r="B224" i="4"/>
  <c r="D224" i="4"/>
  <c r="E224" i="4"/>
  <c r="I224" i="4"/>
  <c r="J224" i="4"/>
  <c r="M224" i="4" s="1"/>
  <c r="A225" i="4"/>
  <c r="B225" i="4"/>
  <c r="D225" i="4"/>
  <c r="E225" i="4"/>
  <c r="I225" i="4"/>
  <c r="J225" i="4"/>
  <c r="M225" i="4" s="1"/>
  <c r="A226" i="4"/>
  <c r="B226" i="4"/>
  <c r="D226" i="4"/>
  <c r="E226" i="4"/>
  <c r="I226" i="4"/>
  <c r="J226" i="4"/>
  <c r="M226" i="4" s="1"/>
  <c r="A227" i="4"/>
  <c r="B227" i="4"/>
  <c r="D227" i="4"/>
  <c r="E227" i="4"/>
  <c r="I227" i="4"/>
  <c r="J227" i="4"/>
  <c r="M227" i="4" s="1"/>
  <c r="A228" i="4"/>
  <c r="B228" i="4"/>
  <c r="D228" i="4"/>
  <c r="E228" i="4"/>
  <c r="J228" i="4"/>
  <c r="M228" i="4" s="1"/>
  <c r="A229" i="4"/>
  <c r="B229" i="4"/>
  <c r="D229" i="4"/>
  <c r="E229" i="4"/>
  <c r="J229" i="4"/>
  <c r="M229" i="4" s="1"/>
  <c r="A230" i="4"/>
  <c r="B230" i="4"/>
  <c r="D230" i="4"/>
  <c r="E230" i="4"/>
  <c r="I230" i="4"/>
  <c r="J230" i="4"/>
  <c r="M230" i="4" s="1"/>
  <c r="A231" i="4"/>
  <c r="B231" i="4"/>
  <c r="D231" i="4"/>
  <c r="E231" i="4"/>
  <c r="I231" i="4"/>
  <c r="J231" i="4"/>
  <c r="M231" i="4" s="1"/>
  <c r="A232" i="4"/>
  <c r="B232" i="4"/>
  <c r="D232" i="4"/>
  <c r="E232" i="4"/>
  <c r="I232" i="4"/>
  <c r="J232" i="4"/>
  <c r="M232" i="4" s="1"/>
  <c r="A233" i="4"/>
  <c r="B233" i="4"/>
  <c r="D233" i="4"/>
  <c r="E233" i="4"/>
  <c r="I233" i="4"/>
  <c r="J233" i="4"/>
  <c r="M233" i="4" s="1"/>
  <c r="A234" i="4"/>
  <c r="A464" i="4" s="1"/>
  <c r="B234" i="4"/>
  <c r="B464" i="4" s="1"/>
  <c r="B694" i="4" s="1"/>
  <c r="D234" i="4"/>
  <c r="D464" i="4" s="1"/>
  <c r="D694" i="4" s="1"/>
  <c r="E234" i="4"/>
  <c r="E464" i="4" s="1"/>
  <c r="I234" i="4"/>
  <c r="J234" i="4"/>
  <c r="M234" i="4" s="1"/>
  <c r="A91" i="4"/>
  <c r="A321" i="4" s="1"/>
  <c r="B91" i="4"/>
  <c r="B321" i="4" s="1"/>
  <c r="C91" i="4"/>
  <c r="C321" i="4" s="1"/>
  <c r="D91" i="4"/>
  <c r="D321" i="4" s="1"/>
  <c r="E91" i="4"/>
  <c r="E321" i="4" s="1"/>
  <c r="I91" i="4"/>
  <c r="J91" i="4"/>
  <c r="M91" i="4" s="1"/>
  <c r="F89" i="4" l="1"/>
  <c r="F88" i="4"/>
  <c r="F98" i="4"/>
  <c r="F71" i="4"/>
  <c r="F95" i="4"/>
  <c r="F83" i="4"/>
  <c r="F65" i="4"/>
  <c r="F77" i="4"/>
  <c r="F64" i="4"/>
  <c r="N55" i="2"/>
  <c r="F55" i="4"/>
  <c r="F18" i="4"/>
  <c r="N10" i="2"/>
  <c r="F10" i="4"/>
  <c r="N102" i="2"/>
  <c r="P102" i="2" s="1"/>
  <c r="S102" i="2" s="1"/>
  <c r="F102" i="4"/>
  <c r="N78" i="2"/>
  <c r="F78" i="4"/>
  <c r="F97" i="4"/>
  <c r="N40" i="2"/>
  <c r="F40" i="4"/>
  <c r="N34" i="2"/>
  <c r="F34" i="4"/>
  <c r="N28" i="2"/>
  <c r="F28" i="4"/>
  <c r="N22" i="2"/>
  <c r="F22" i="4"/>
  <c r="N16" i="2"/>
  <c r="F16" i="4"/>
  <c r="F92" i="4"/>
  <c r="F67" i="4"/>
  <c r="F30" i="4"/>
  <c r="N49" i="2"/>
  <c r="F49" i="4"/>
  <c r="N96" i="2"/>
  <c r="F96" i="4"/>
  <c r="N90" i="2"/>
  <c r="F90" i="4"/>
  <c r="N72" i="2"/>
  <c r="F72" i="4"/>
  <c r="N60" i="2"/>
  <c r="F60" i="4"/>
  <c r="F73" i="4"/>
  <c r="F52" i="4"/>
  <c r="N46" i="2"/>
  <c r="F46" i="4"/>
  <c r="N15" i="2"/>
  <c r="F15" i="4"/>
  <c r="F100" i="4"/>
  <c r="F91" i="4"/>
  <c r="F82" i="4"/>
  <c r="F45" i="4"/>
  <c r="F12" i="4"/>
  <c r="N61" i="2"/>
  <c r="F61" i="4"/>
  <c r="N24" i="2"/>
  <c r="F24" i="4"/>
  <c r="F79" i="4"/>
  <c r="F36" i="4"/>
  <c r="N84" i="2"/>
  <c r="F84" i="4"/>
  <c r="N99" i="2"/>
  <c r="F99" i="4"/>
  <c r="N93" i="2"/>
  <c r="F93" i="4"/>
  <c r="N87" i="2"/>
  <c r="F87" i="4"/>
  <c r="N81" i="2"/>
  <c r="F81" i="4"/>
  <c r="N75" i="2"/>
  <c r="F75" i="4"/>
  <c r="N69" i="2"/>
  <c r="F69" i="4"/>
  <c r="F63" i="4"/>
  <c r="F51" i="4"/>
  <c r="N38" i="2"/>
  <c r="F38" i="4"/>
  <c r="N20" i="2"/>
  <c r="F20" i="4"/>
  <c r="F86" i="4"/>
  <c r="F76" i="4"/>
  <c r="F57" i="4"/>
  <c r="N43" i="2"/>
  <c r="F43" i="4"/>
  <c r="N80" i="2"/>
  <c r="F80" i="4"/>
  <c r="N74" i="2"/>
  <c r="F74" i="4"/>
  <c r="F56" i="4"/>
  <c r="N50" i="2"/>
  <c r="F50" i="4"/>
  <c r="N44" i="2"/>
  <c r="F44" i="4"/>
  <c r="N25" i="2"/>
  <c r="F25" i="4"/>
  <c r="N19" i="2"/>
  <c r="F19" i="4"/>
  <c r="N13" i="2"/>
  <c r="F13" i="4"/>
  <c r="F94" i="4"/>
  <c r="F85" i="4"/>
  <c r="F70" i="4"/>
  <c r="F54" i="4"/>
  <c r="F39" i="4"/>
  <c r="F21" i="4"/>
  <c r="N59" i="2"/>
  <c r="F59" i="4"/>
  <c r="N53" i="2"/>
  <c r="F53" i="4"/>
  <c r="F47" i="4"/>
  <c r="N35" i="2"/>
  <c r="F35" i="4"/>
  <c r="N29" i="2"/>
  <c r="F29" i="4"/>
  <c r="N23" i="2"/>
  <c r="F23" i="4"/>
  <c r="N17" i="2"/>
  <c r="F17" i="4"/>
  <c r="P91" i="2"/>
  <c r="S91" i="2" s="1"/>
  <c r="P507" i="4"/>
  <c r="J695" i="4"/>
  <c r="I695" i="4"/>
  <c r="P520" i="4"/>
  <c r="O512" i="4"/>
  <c r="P512" i="4" s="1"/>
  <c r="O509" i="4"/>
  <c r="P509" i="4" s="1"/>
  <c r="O497" i="4"/>
  <c r="P497" i="4" s="1"/>
  <c r="O473" i="4"/>
  <c r="P473" i="4" s="1"/>
  <c r="P522" i="4"/>
  <c r="M472" i="4"/>
  <c r="O472" i="4" s="1"/>
  <c r="P471" i="4"/>
  <c r="P530" i="4"/>
  <c r="P541" i="4"/>
  <c r="P526" i="4"/>
  <c r="P510" i="4"/>
  <c r="P501" i="4"/>
  <c r="C670" i="4"/>
  <c r="C900" i="4" s="1"/>
  <c r="C1130" i="4" s="1"/>
  <c r="C1360" i="4" s="1"/>
  <c r="C1590" i="4" s="1"/>
  <c r="C1820" i="4" s="1"/>
  <c r="C658" i="4"/>
  <c r="C888" i="4" s="1"/>
  <c r="C1118" i="4" s="1"/>
  <c r="C1348" i="4" s="1"/>
  <c r="C1578" i="4" s="1"/>
  <c r="C1808" i="4" s="1"/>
  <c r="C646" i="4"/>
  <c r="C876" i="4" s="1"/>
  <c r="C1106" i="4" s="1"/>
  <c r="C1336" i="4" s="1"/>
  <c r="C1566" i="4" s="1"/>
  <c r="C1796" i="4" s="1"/>
  <c r="E551" i="4"/>
  <c r="E781" i="4" s="1"/>
  <c r="E1011" i="4" s="1"/>
  <c r="E1241" i="4" s="1"/>
  <c r="E1471" i="4" s="1"/>
  <c r="E1701" i="4" s="1"/>
  <c r="M543" i="4"/>
  <c r="D551" i="4"/>
  <c r="D781" i="4" s="1"/>
  <c r="D1011" i="4" s="1"/>
  <c r="D1241" i="4" s="1"/>
  <c r="D1471" i="4" s="1"/>
  <c r="D1701" i="4" s="1"/>
  <c r="E677" i="4"/>
  <c r="E907" i="4" s="1"/>
  <c r="E1137" i="4" s="1"/>
  <c r="E1367" i="4" s="1"/>
  <c r="E1597" i="4" s="1"/>
  <c r="E1827" i="4" s="1"/>
  <c r="E674" i="4"/>
  <c r="E904" i="4" s="1"/>
  <c r="E1134" i="4" s="1"/>
  <c r="E1364" i="4" s="1"/>
  <c r="E1594" i="4" s="1"/>
  <c r="E1824" i="4" s="1"/>
  <c r="E671" i="4"/>
  <c r="E901" i="4" s="1"/>
  <c r="E1131" i="4" s="1"/>
  <c r="E1361" i="4" s="1"/>
  <c r="E1591" i="4" s="1"/>
  <c r="E1821" i="4" s="1"/>
  <c r="E668" i="4"/>
  <c r="E898" i="4" s="1"/>
  <c r="E1128" i="4" s="1"/>
  <c r="E1358" i="4" s="1"/>
  <c r="E1588" i="4" s="1"/>
  <c r="E1818" i="4" s="1"/>
  <c r="E665" i="4"/>
  <c r="E895" i="4" s="1"/>
  <c r="E1125" i="4" s="1"/>
  <c r="E1355" i="4" s="1"/>
  <c r="E1585" i="4" s="1"/>
  <c r="E1815" i="4" s="1"/>
  <c r="E662" i="4"/>
  <c r="E892" i="4" s="1"/>
  <c r="E1122" i="4" s="1"/>
  <c r="E1352" i="4" s="1"/>
  <c r="E1582" i="4" s="1"/>
  <c r="E1812" i="4" s="1"/>
  <c r="E659" i="4"/>
  <c r="E889" i="4" s="1"/>
  <c r="E1119" i="4" s="1"/>
  <c r="E1349" i="4" s="1"/>
  <c r="E1579" i="4" s="1"/>
  <c r="E1809" i="4" s="1"/>
  <c r="E656" i="4"/>
  <c r="E886" i="4" s="1"/>
  <c r="E1116" i="4" s="1"/>
  <c r="E1346" i="4" s="1"/>
  <c r="E1576" i="4" s="1"/>
  <c r="E1806" i="4" s="1"/>
  <c r="E653" i="4"/>
  <c r="E883" i="4" s="1"/>
  <c r="E1113" i="4" s="1"/>
  <c r="E1343" i="4" s="1"/>
  <c r="E1573" i="4" s="1"/>
  <c r="E1803" i="4" s="1"/>
  <c r="E650" i="4"/>
  <c r="E880" i="4" s="1"/>
  <c r="E1110" i="4" s="1"/>
  <c r="E1340" i="4" s="1"/>
  <c r="E1570" i="4" s="1"/>
  <c r="E1800" i="4" s="1"/>
  <c r="E647" i="4"/>
  <c r="E877" i="4" s="1"/>
  <c r="E1107" i="4" s="1"/>
  <c r="E1337" i="4" s="1"/>
  <c r="E1567" i="4" s="1"/>
  <c r="E1797" i="4" s="1"/>
  <c r="E644" i="4"/>
  <c r="E874" i="4" s="1"/>
  <c r="E1104" i="4" s="1"/>
  <c r="E1334" i="4" s="1"/>
  <c r="E1564" i="4" s="1"/>
  <c r="E1794" i="4" s="1"/>
  <c r="C551" i="4"/>
  <c r="C781" i="4" s="1"/>
  <c r="C1011" i="4" s="1"/>
  <c r="C1241" i="4" s="1"/>
  <c r="C1471" i="4" s="1"/>
  <c r="C1701" i="4" s="1"/>
  <c r="D675" i="4"/>
  <c r="D905" i="4" s="1"/>
  <c r="D1135" i="4" s="1"/>
  <c r="D1365" i="4" s="1"/>
  <c r="D1595" i="4" s="1"/>
  <c r="D1825" i="4" s="1"/>
  <c r="D903" i="4"/>
  <c r="D1133" i="4" s="1"/>
  <c r="D1363" i="4" s="1"/>
  <c r="D1593" i="4" s="1"/>
  <c r="D1823" i="4" s="1"/>
  <c r="D900" i="4"/>
  <c r="D1130" i="4" s="1"/>
  <c r="D1360" i="4" s="1"/>
  <c r="D1590" i="4" s="1"/>
  <c r="D1820" i="4" s="1"/>
  <c r="D669" i="4"/>
  <c r="D899" i="4" s="1"/>
  <c r="D1129" i="4" s="1"/>
  <c r="D1359" i="4" s="1"/>
  <c r="D1589" i="4" s="1"/>
  <c r="D1819" i="4" s="1"/>
  <c r="D668" i="4"/>
  <c r="D898" i="4" s="1"/>
  <c r="D1128" i="4" s="1"/>
  <c r="D1358" i="4" s="1"/>
  <c r="D1588" i="4" s="1"/>
  <c r="D1818" i="4" s="1"/>
  <c r="D897" i="4"/>
  <c r="D1127" i="4" s="1"/>
  <c r="D1357" i="4" s="1"/>
  <c r="D1587" i="4" s="1"/>
  <c r="D1817" i="4" s="1"/>
  <c r="D666" i="4"/>
  <c r="D896" i="4" s="1"/>
  <c r="D1126" i="4" s="1"/>
  <c r="D1356" i="4" s="1"/>
  <c r="D1586" i="4" s="1"/>
  <c r="D1816" i="4" s="1"/>
  <c r="D665" i="4"/>
  <c r="D895" i="4" s="1"/>
  <c r="D1125" i="4" s="1"/>
  <c r="D1355" i="4" s="1"/>
  <c r="D1585" i="4" s="1"/>
  <c r="D1815" i="4" s="1"/>
  <c r="D894" i="4"/>
  <c r="D1124" i="4" s="1"/>
  <c r="D1354" i="4" s="1"/>
  <c r="D1584" i="4" s="1"/>
  <c r="D1814" i="4" s="1"/>
  <c r="D663" i="4"/>
  <c r="D893" i="4" s="1"/>
  <c r="D1123" i="4" s="1"/>
  <c r="D1353" i="4" s="1"/>
  <c r="D1583" i="4" s="1"/>
  <c r="D1813" i="4" s="1"/>
  <c r="D662" i="4"/>
  <c r="D892" i="4" s="1"/>
  <c r="D1122" i="4" s="1"/>
  <c r="D1352" i="4" s="1"/>
  <c r="D1582" i="4" s="1"/>
  <c r="D1812" i="4" s="1"/>
  <c r="D891" i="4"/>
  <c r="D1121" i="4" s="1"/>
  <c r="D1351" i="4" s="1"/>
  <c r="D1581" i="4" s="1"/>
  <c r="D1811" i="4" s="1"/>
  <c r="D660" i="4"/>
  <c r="D890" i="4" s="1"/>
  <c r="D1120" i="4" s="1"/>
  <c r="D1350" i="4" s="1"/>
  <c r="D1580" i="4" s="1"/>
  <c r="D1810" i="4" s="1"/>
  <c r="D659" i="4"/>
  <c r="D889" i="4" s="1"/>
  <c r="D1119" i="4" s="1"/>
  <c r="D1349" i="4" s="1"/>
  <c r="D1579" i="4" s="1"/>
  <c r="D1809" i="4" s="1"/>
  <c r="D888" i="4"/>
  <c r="D1118" i="4" s="1"/>
  <c r="D1348" i="4" s="1"/>
  <c r="D1578" i="4" s="1"/>
  <c r="D1808" i="4" s="1"/>
  <c r="D657" i="4"/>
  <c r="D887" i="4" s="1"/>
  <c r="D1117" i="4" s="1"/>
  <c r="D1347" i="4" s="1"/>
  <c r="D1577" i="4" s="1"/>
  <c r="D1807" i="4" s="1"/>
  <c r="D656" i="4"/>
  <c r="D886" i="4" s="1"/>
  <c r="D1116" i="4" s="1"/>
  <c r="D1346" i="4" s="1"/>
  <c r="D1576" i="4" s="1"/>
  <c r="D1806" i="4" s="1"/>
  <c r="D885" i="4"/>
  <c r="D1115" i="4" s="1"/>
  <c r="D1345" i="4" s="1"/>
  <c r="D1575" i="4" s="1"/>
  <c r="D1805" i="4" s="1"/>
  <c r="D654" i="4"/>
  <c r="D884" i="4" s="1"/>
  <c r="D1114" i="4" s="1"/>
  <c r="D1344" i="4" s="1"/>
  <c r="D1574" i="4" s="1"/>
  <c r="D1804" i="4" s="1"/>
  <c r="D653" i="4"/>
  <c r="D883" i="4" s="1"/>
  <c r="D1113" i="4" s="1"/>
  <c r="D1343" i="4" s="1"/>
  <c r="D1573" i="4" s="1"/>
  <c r="D1803" i="4" s="1"/>
  <c r="D882" i="4"/>
  <c r="D1112" i="4" s="1"/>
  <c r="D1342" i="4" s="1"/>
  <c r="D1572" i="4" s="1"/>
  <c r="D1802" i="4" s="1"/>
  <c r="D651" i="4"/>
  <c r="D881" i="4" s="1"/>
  <c r="D1111" i="4" s="1"/>
  <c r="D1341" i="4" s="1"/>
  <c r="D1571" i="4" s="1"/>
  <c r="D1801" i="4" s="1"/>
  <c r="D650" i="4"/>
  <c r="D880" i="4" s="1"/>
  <c r="D1110" i="4" s="1"/>
  <c r="D1340" i="4" s="1"/>
  <c r="D1570" i="4" s="1"/>
  <c r="D1800" i="4" s="1"/>
  <c r="D879" i="4"/>
  <c r="D1109" i="4" s="1"/>
  <c r="D1339" i="4" s="1"/>
  <c r="D1569" i="4" s="1"/>
  <c r="D1799" i="4" s="1"/>
  <c r="D648" i="4"/>
  <c r="D878" i="4" s="1"/>
  <c r="D1108" i="4" s="1"/>
  <c r="D1338" i="4" s="1"/>
  <c r="D1568" i="4" s="1"/>
  <c r="D1798" i="4" s="1"/>
  <c r="D647" i="4"/>
  <c r="D877" i="4" s="1"/>
  <c r="D1107" i="4" s="1"/>
  <c r="D1337" i="4" s="1"/>
  <c r="D1567" i="4" s="1"/>
  <c r="D1797" i="4" s="1"/>
  <c r="D876" i="4"/>
  <c r="D1106" i="4" s="1"/>
  <c r="D1336" i="4" s="1"/>
  <c r="D1566" i="4" s="1"/>
  <c r="D1796" i="4" s="1"/>
  <c r="D645" i="4"/>
  <c r="D875" i="4" s="1"/>
  <c r="D1105" i="4" s="1"/>
  <c r="D1335" i="4" s="1"/>
  <c r="D1565" i="4" s="1"/>
  <c r="D1795" i="4" s="1"/>
  <c r="D644" i="4"/>
  <c r="D874" i="4" s="1"/>
  <c r="D1104" i="4" s="1"/>
  <c r="D1334" i="4" s="1"/>
  <c r="D1564" i="4" s="1"/>
  <c r="D1794" i="4" s="1"/>
  <c r="C673" i="4"/>
  <c r="C903" i="4" s="1"/>
  <c r="C1133" i="4" s="1"/>
  <c r="C1363" i="4" s="1"/>
  <c r="C1593" i="4" s="1"/>
  <c r="C1823" i="4" s="1"/>
  <c r="C897" i="4"/>
  <c r="C1127" i="4" s="1"/>
  <c r="C1357" i="4" s="1"/>
  <c r="C1587" i="4" s="1"/>
  <c r="C1817" i="4" s="1"/>
  <c r="C667" i="4"/>
  <c r="C661" i="4"/>
  <c r="C891" i="4" s="1"/>
  <c r="C1121" i="4" s="1"/>
  <c r="C1351" i="4" s="1"/>
  <c r="C1581" i="4" s="1"/>
  <c r="C1811" i="4" s="1"/>
  <c r="C655" i="4"/>
  <c r="C885" i="4" s="1"/>
  <c r="C1115" i="4" s="1"/>
  <c r="C1345" i="4" s="1"/>
  <c r="C1575" i="4" s="1"/>
  <c r="C1805" i="4" s="1"/>
  <c r="C649" i="4"/>
  <c r="C879" i="4" s="1"/>
  <c r="C1109" i="4" s="1"/>
  <c r="C1339" i="4" s="1"/>
  <c r="C1569" i="4" s="1"/>
  <c r="C1799" i="4" s="1"/>
  <c r="C694" i="4"/>
  <c r="C924" i="4" s="1"/>
  <c r="C1154" i="4" s="1"/>
  <c r="C1384" i="4" s="1"/>
  <c r="C1614" i="4" s="1"/>
  <c r="C1844" i="4" s="1"/>
  <c r="C676" i="4"/>
  <c r="C906" i="4" s="1"/>
  <c r="C1136" i="4" s="1"/>
  <c r="C1366" i="4" s="1"/>
  <c r="C1596" i="4" s="1"/>
  <c r="C1826" i="4" s="1"/>
  <c r="C664" i="4"/>
  <c r="C894" i="4" s="1"/>
  <c r="C1124" i="4" s="1"/>
  <c r="C1354" i="4" s="1"/>
  <c r="C1584" i="4" s="1"/>
  <c r="C1814" i="4" s="1"/>
  <c r="C652" i="4"/>
  <c r="C882" i="4" s="1"/>
  <c r="C1112" i="4" s="1"/>
  <c r="C1342" i="4" s="1"/>
  <c r="C1572" i="4" s="1"/>
  <c r="C1802" i="4" s="1"/>
  <c r="D924" i="4"/>
  <c r="D1154" i="4" s="1"/>
  <c r="D1384" i="4" s="1"/>
  <c r="D1614" i="4" s="1"/>
  <c r="D1844" i="4" s="1"/>
  <c r="D906" i="4"/>
  <c r="D1136" i="4" s="1"/>
  <c r="D1366" i="4" s="1"/>
  <c r="D1596" i="4" s="1"/>
  <c r="D1826" i="4" s="1"/>
  <c r="D672" i="4"/>
  <c r="D902" i="4" s="1"/>
  <c r="D1132" i="4" s="1"/>
  <c r="D1362" i="4" s="1"/>
  <c r="D1592" i="4" s="1"/>
  <c r="D1822" i="4" s="1"/>
  <c r="B551" i="4"/>
  <c r="B781" i="4" s="1"/>
  <c r="B1011" i="4" s="1"/>
  <c r="B1241" i="4" s="1"/>
  <c r="B1471" i="4" s="1"/>
  <c r="B1701" i="4" s="1"/>
  <c r="B905" i="4"/>
  <c r="B1135" i="4" s="1"/>
  <c r="B1365" i="4" s="1"/>
  <c r="B1595" i="4" s="1"/>
  <c r="B1825" i="4" s="1"/>
  <c r="B673" i="4"/>
  <c r="B903" i="4" s="1"/>
  <c r="B1133" i="4" s="1"/>
  <c r="B1363" i="4" s="1"/>
  <c r="B1593" i="4" s="1"/>
  <c r="B1823" i="4" s="1"/>
  <c r="B899" i="4"/>
  <c r="B1129" i="4" s="1"/>
  <c r="B1359" i="4" s="1"/>
  <c r="B1589" i="4" s="1"/>
  <c r="B1819" i="4" s="1"/>
  <c r="B896" i="4"/>
  <c r="B1126" i="4" s="1"/>
  <c r="B1356" i="4" s="1"/>
  <c r="B1586" i="4" s="1"/>
  <c r="B1816" i="4" s="1"/>
  <c r="B893" i="4"/>
  <c r="B1123" i="4" s="1"/>
  <c r="B1353" i="4" s="1"/>
  <c r="B1583" i="4" s="1"/>
  <c r="B1813" i="4" s="1"/>
  <c r="B662" i="4"/>
  <c r="B892" i="4" s="1"/>
  <c r="B1122" i="4" s="1"/>
  <c r="B1352" i="4" s="1"/>
  <c r="B1582" i="4" s="1"/>
  <c r="B1812" i="4" s="1"/>
  <c r="B659" i="4"/>
  <c r="B889" i="4" s="1"/>
  <c r="B1119" i="4" s="1"/>
  <c r="B1349" i="4" s="1"/>
  <c r="B1579" i="4" s="1"/>
  <c r="B1809" i="4" s="1"/>
  <c r="B887" i="4"/>
  <c r="B1117" i="4" s="1"/>
  <c r="B1347" i="4" s="1"/>
  <c r="B1577" i="4" s="1"/>
  <c r="B1807" i="4" s="1"/>
  <c r="B655" i="4"/>
  <c r="B885" i="4" s="1"/>
  <c r="B1115" i="4" s="1"/>
  <c r="B1345" i="4" s="1"/>
  <c r="B1575" i="4" s="1"/>
  <c r="B1805" i="4" s="1"/>
  <c r="B653" i="4"/>
  <c r="B883" i="4" s="1"/>
  <c r="B1113" i="4" s="1"/>
  <c r="B1343" i="4" s="1"/>
  <c r="B1573" i="4" s="1"/>
  <c r="B1803" i="4" s="1"/>
  <c r="B881" i="4"/>
  <c r="B1111" i="4" s="1"/>
  <c r="B1341" i="4" s="1"/>
  <c r="B1571" i="4" s="1"/>
  <c r="B1801" i="4" s="1"/>
  <c r="B649" i="4"/>
  <c r="B879" i="4" s="1"/>
  <c r="B1109" i="4" s="1"/>
  <c r="B1339" i="4" s="1"/>
  <c r="B1569" i="4" s="1"/>
  <c r="B1799" i="4" s="1"/>
  <c r="B647" i="4"/>
  <c r="B877" i="4" s="1"/>
  <c r="B1107" i="4" s="1"/>
  <c r="B1337" i="4" s="1"/>
  <c r="B1567" i="4" s="1"/>
  <c r="B1797" i="4" s="1"/>
  <c r="B646" i="4"/>
  <c r="B876" i="4" s="1"/>
  <c r="B1106" i="4" s="1"/>
  <c r="B1336" i="4" s="1"/>
  <c r="B1566" i="4" s="1"/>
  <c r="B1796" i="4" s="1"/>
  <c r="B644" i="4"/>
  <c r="B874" i="4" s="1"/>
  <c r="B1104" i="4" s="1"/>
  <c r="B1334" i="4" s="1"/>
  <c r="B1564" i="4" s="1"/>
  <c r="B1794" i="4" s="1"/>
  <c r="C890" i="4"/>
  <c r="C1120" i="4" s="1"/>
  <c r="C1350" i="4" s="1"/>
  <c r="C1580" i="4" s="1"/>
  <c r="C1810" i="4" s="1"/>
  <c r="B925" i="4"/>
  <c r="B1155" i="4" s="1"/>
  <c r="B1385" i="4" s="1"/>
  <c r="B1615" i="4" s="1"/>
  <c r="B1845" i="4" s="1"/>
  <c r="E675" i="4"/>
  <c r="E905" i="4" s="1"/>
  <c r="E1135" i="4" s="1"/>
  <c r="E1365" i="4" s="1"/>
  <c r="E1595" i="4" s="1"/>
  <c r="E1825" i="4" s="1"/>
  <c r="E672" i="4"/>
  <c r="E902" i="4" s="1"/>
  <c r="E1132" i="4" s="1"/>
  <c r="E1362" i="4" s="1"/>
  <c r="E1592" i="4" s="1"/>
  <c r="E1822" i="4" s="1"/>
  <c r="E669" i="4"/>
  <c r="E899" i="4" s="1"/>
  <c r="E1129" i="4" s="1"/>
  <c r="E1359" i="4" s="1"/>
  <c r="E1589" i="4" s="1"/>
  <c r="E1819" i="4" s="1"/>
  <c r="E666" i="4"/>
  <c r="E896" i="4" s="1"/>
  <c r="E1126" i="4" s="1"/>
  <c r="E1356" i="4" s="1"/>
  <c r="E1586" i="4" s="1"/>
  <c r="E1816" i="4" s="1"/>
  <c r="E663" i="4"/>
  <c r="E893" i="4" s="1"/>
  <c r="E1123" i="4" s="1"/>
  <c r="E1353" i="4" s="1"/>
  <c r="E1583" i="4" s="1"/>
  <c r="E1813" i="4" s="1"/>
  <c r="E660" i="4"/>
  <c r="E890" i="4" s="1"/>
  <c r="E1120" i="4" s="1"/>
  <c r="E1350" i="4" s="1"/>
  <c r="E1580" i="4" s="1"/>
  <c r="E1810" i="4" s="1"/>
  <c r="E657" i="4"/>
  <c r="E887" i="4" s="1"/>
  <c r="E1117" i="4" s="1"/>
  <c r="E1347" i="4" s="1"/>
  <c r="E1577" i="4" s="1"/>
  <c r="E1807" i="4" s="1"/>
  <c r="E654" i="4"/>
  <c r="E884" i="4" s="1"/>
  <c r="E1114" i="4" s="1"/>
  <c r="E1344" i="4" s="1"/>
  <c r="E1574" i="4" s="1"/>
  <c r="E1804" i="4" s="1"/>
  <c r="E651" i="4"/>
  <c r="E881" i="4" s="1"/>
  <c r="E1111" i="4" s="1"/>
  <c r="E1341" i="4" s="1"/>
  <c r="E1571" i="4" s="1"/>
  <c r="E1801" i="4" s="1"/>
  <c r="E648" i="4"/>
  <c r="E878" i="4" s="1"/>
  <c r="E1108" i="4" s="1"/>
  <c r="E1338" i="4" s="1"/>
  <c r="E1568" i="4" s="1"/>
  <c r="E1798" i="4" s="1"/>
  <c r="E645" i="4"/>
  <c r="E875" i="4" s="1"/>
  <c r="E1105" i="4" s="1"/>
  <c r="E1335" i="4" s="1"/>
  <c r="E1565" i="4" s="1"/>
  <c r="E1795" i="4" s="1"/>
  <c r="C644" i="4"/>
  <c r="C874" i="4" s="1"/>
  <c r="C1104" i="4" s="1"/>
  <c r="C1334" i="4" s="1"/>
  <c r="C1564" i="4" s="1"/>
  <c r="C1794" i="4" s="1"/>
  <c r="D907" i="4"/>
  <c r="D1137" i="4" s="1"/>
  <c r="D1367" i="4" s="1"/>
  <c r="D1597" i="4" s="1"/>
  <c r="D1827" i="4" s="1"/>
  <c r="D674" i="4"/>
  <c r="D904" i="4" s="1"/>
  <c r="D1134" i="4" s="1"/>
  <c r="D1364" i="4" s="1"/>
  <c r="D1594" i="4" s="1"/>
  <c r="D1824" i="4" s="1"/>
  <c r="D671" i="4"/>
  <c r="D901" i="4" s="1"/>
  <c r="D1131" i="4" s="1"/>
  <c r="D1361" i="4" s="1"/>
  <c r="D1591" i="4" s="1"/>
  <c r="D1821" i="4" s="1"/>
  <c r="B924" i="4"/>
  <c r="B1154" i="4" s="1"/>
  <c r="B1384" i="4" s="1"/>
  <c r="B1614" i="4" s="1"/>
  <c r="B1844" i="4" s="1"/>
  <c r="B677" i="4"/>
  <c r="B907" i="4" s="1"/>
  <c r="B1137" i="4" s="1"/>
  <c r="B1367" i="4" s="1"/>
  <c r="B1597" i="4" s="1"/>
  <c r="B1827" i="4" s="1"/>
  <c r="B676" i="4"/>
  <c r="B906" i="4" s="1"/>
  <c r="B1136" i="4" s="1"/>
  <c r="B1366" i="4" s="1"/>
  <c r="B1596" i="4" s="1"/>
  <c r="B1826" i="4" s="1"/>
  <c r="B674" i="4"/>
  <c r="B904" i="4" s="1"/>
  <c r="B1134" i="4" s="1"/>
  <c r="B1364" i="4" s="1"/>
  <c r="B1594" i="4" s="1"/>
  <c r="B1824" i="4" s="1"/>
  <c r="B902" i="4"/>
  <c r="B1132" i="4" s="1"/>
  <c r="B1362" i="4" s="1"/>
  <c r="B1592" i="4" s="1"/>
  <c r="B1822" i="4" s="1"/>
  <c r="B671" i="4"/>
  <c r="B901" i="4" s="1"/>
  <c r="B1131" i="4" s="1"/>
  <c r="B1361" i="4" s="1"/>
  <c r="B1591" i="4" s="1"/>
  <c r="B1821" i="4" s="1"/>
  <c r="B670" i="4"/>
  <c r="B900" i="4" s="1"/>
  <c r="B1130" i="4" s="1"/>
  <c r="B1360" i="4" s="1"/>
  <c r="B1590" i="4" s="1"/>
  <c r="B1820" i="4" s="1"/>
  <c r="B668" i="4"/>
  <c r="B898" i="4" s="1"/>
  <c r="B1128" i="4" s="1"/>
  <c r="B1358" i="4" s="1"/>
  <c r="B1588" i="4" s="1"/>
  <c r="B1818" i="4" s="1"/>
  <c r="B667" i="4"/>
  <c r="B897" i="4" s="1"/>
  <c r="B1127" i="4" s="1"/>
  <c r="B1357" i="4" s="1"/>
  <c r="B1587" i="4" s="1"/>
  <c r="B1817" i="4" s="1"/>
  <c r="B665" i="4"/>
  <c r="B895" i="4" s="1"/>
  <c r="B1125" i="4" s="1"/>
  <c r="B1355" i="4" s="1"/>
  <c r="B1585" i="4" s="1"/>
  <c r="B1815" i="4" s="1"/>
  <c r="B664" i="4"/>
  <c r="B894" i="4" s="1"/>
  <c r="B1124" i="4" s="1"/>
  <c r="B1354" i="4" s="1"/>
  <c r="B1584" i="4" s="1"/>
  <c r="B1814" i="4" s="1"/>
  <c r="B661" i="4"/>
  <c r="B891" i="4" s="1"/>
  <c r="B1121" i="4" s="1"/>
  <c r="B1351" i="4" s="1"/>
  <c r="B1581" i="4" s="1"/>
  <c r="B1811" i="4" s="1"/>
  <c r="B890" i="4"/>
  <c r="B1120" i="4" s="1"/>
  <c r="B1350" i="4" s="1"/>
  <c r="B1580" i="4" s="1"/>
  <c r="B1810" i="4" s="1"/>
  <c r="B658" i="4"/>
  <c r="B888" i="4" s="1"/>
  <c r="B1118" i="4" s="1"/>
  <c r="B1348" i="4" s="1"/>
  <c r="B1578" i="4" s="1"/>
  <c r="B1808" i="4" s="1"/>
  <c r="B656" i="4"/>
  <c r="B886" i="4" s="1"/>
  <c r="B1116" i="4" s="1"/>
  <c r="B1346" i="4" s="1"/>
  <c r="B1576" i="4" s="1"/>
  <c r="B1806" i="4" s="1"/>
  <c r="B884" i="4"/>
  <c r="B1114" i="4" s="1"/>
  <c r="B1344" i="4" s="1"/>
  <c r="B1574" i="4" s="1"/>
  <c r="B1804" i="4" s="1"/>
  <c r="B652" i="4"/>
  <c r="B882" i="4" s="1"/>
  <c r="B1112" i="4" s="1"/>
  <c r="B1342" i="4" s="1"/>
  <c r="B1572" i="4" s="1"/>
  <c r="B1802" i="4" s="1"/>
  <c r="B650" i="4"/>
  <c r="B880" i="4" s="1"/>
  <c r="B1110" i="4" s="1"/>
  <c r="B1340" i="4" s="1"/>
  <c r="B1570" i="4" s="1"/>
  <c r="B1800" i="4" s="1"/>
  <c r="B878" i="4"/>
  <c r="B1108" i="4" s="1"/>
  <c r="B1338" i="4" s="1"/>
  <c r="B1568" i="4" s="1"/>
  <c r="B1798" i="4" s="1"/>
  <c r="B875" i="4"/>
  <c r="B1105" i="4" s="1"/>
  <c r="B1335" i="4" s="1"/>
  <c r="B1565" i="4" s="1"/>
  <c r="B1795" i="4" s="1"/>
  <c r="A551" i="4"/>
  <c r="A781" i="4" s="1"/>
  <c r="A1011" i="4" s="1"/>
  <c r="A1241" i="4" s="1"/>
  <c r="A1471" i="4" s="1"/>
  <c r="A1701" i="4" s="1"/>
  <c r="A694" i="4"/>
  <c r="A924" i="4" s="1"/>
  <c r="A1154" i="4" s="1"/>
  <c r="A1384" i="4" s="1"/>
  <c r="A1614" i="4" s="1"/>
  <c r="A1844" i="4" s="1"/>
  <c r="A677" i="4"/>
  <c r="A907" i="4" s="1"/>
  <c r="A1137" i="4" s="1"/>
  <c r="A1367" i="4" s="1"/>
  <c r="A1597" i="4" s="1"/>
  <c r="A1827" i="4" s="1"/>
  <c r="A676" i="4"/>
  <c r="A906" i="4" s="1"/>
  <c r="A1136" i="4" s="1"/>
  <c r="A1366" i="4" s="1"/>
  <c r="A1596" i="4" s="1"/>
  <c r="A1826" i="4" s="1"/>
  <c r="A675" i="4"/>
  <c r="A905" i="4" s="1"/>
  <c r="A1135" i="4" s="1"/>
  <c r="A1365" i="4" s="1"/>
  <c r="A1595" i="4" s="1"/>
  <c r="A1825" i="4" s="1"/>
  <c r="A674" i="4"/>
  <c r="A904" i="4" s="1"/>
  <c r="A1134" i="4" s="1"/>
  <c r="A1364" i="4" s="1"/>
  <c r="A1594" i="4" s="1"/>
  <c r="A1824" i="4" s="1"/>
  <c r="A673" i="4"/>
  <c r="A903" i="4" s="1"/>
  <c r="A1133" i="4" s="1"/>
  <c r="A1363" i="4" s="1"/>
  <c r="A1593" i="4" s="1"/>
  <c r="A1823" i="4" s="1"/>
  <c r="A672" i="4"/>
  <c r="A902" i="4" s="1"/>
  <c r="A1132" i="4" s="1"/>
  <c r="A1362" i="4" s="1"/>
  <c r="A1592" i="4" s="1"/>
  <c r="A1822" i="4" s="1"/>
  <c r="A671" i="4"/>
  <c r="A901" i="4" s="1"/>
  <c r="A1131" i="4" s="1"/>
  <c r="A1361" i="4" s="1"/>
  <c r="A1591" i="4" s="1"/>
  <c r="A1821" i="4" s="1"/>
  <c r="A670" i="4"/>
  <c r="A900" i="4" s="1"/>
  <c r="A1130" i="4" s="1"/>
  <c r="A1360" i="4" s="1"/>
  <c r="A1590" i="4" s="1"/>
  <c r="A1820" i="4" s="1"/>
  <c r="A669" i="4"/>
  <c r="A899" i="4" s="1"/>
  <c r="A1129" i="4" s="1"/>
  <c r="A1359" i="4" s="1"/>
  <c r="A1589" i="4" s="1"/>
  <c r="A1819" i="4" s="1"/>
  <c r="A668" i="4"/>
  <c r="A898" i="4" s="1"/>
  <c r="A1128" i="4" s="1"/>
  <c r="A1358" i="4" s="1"/>
  <c r="A1588" i="4" s="1"/>
  <c r="A1818" i="4" s="1"/>
  <c r="A667" i="4"/>
  <c r="A897" i="4" s="1"/>
  <c r="A1127" i="4" s="1"/>
  <c r="A1357" i="4" s="1"/>
  <c r="A1587" i="4" s="1"/>
  <c r="A1817" i="4" s="1"/>
  <c r="A666" i="4"/>
  <c r="A896" i="4" s="1"/>
  <c r="A1126" i="4" s="1"/>
  <c r="A1356" i="4" s="1"/>
  <c r="A1586" i="4" s="1"/>
  <c r="A1816" i="4" s="1"/>
  <c r="A665" i="4"/>
  <c r="A895" i="4" s="1"/>
  <c r="A1125" i="4" s="1"/>
  <c r="A1355" i="4" s="1"/>
  <c r="A1585" i="4" s="1"/>
  <c r="A1815" i="4" s="1"/>
  <c r="A664" i="4"/>
  <c r="A894" i="4" s="1"/>
  <c r="A1124" i="4" s="1"/>
  <c r="A1354" i="4" s="1"/>
  <c r="A1584" i="4" s="1"/>
  <c r="A1814" i="4" s="1"/>
  <c r="A663" i="4"/>
  <c r="A893" i="4" s="1"/>
  <c r="A1123" i="4" s="1"/>
  <c r="A1353" i="4" s="1"/>
  <c r="A1583" i="4" s="1"/>
  <c r="A1813" i="4" s="1"/>
  <c r="A662" i="4"/>
  <c r="A892" i="4" s="1"/>
  <c r="A1122" i="4" s="1"/>
  <c r="A1352" i="4" s="1"/>
  <c r="A1582" i="4" s="1"/>
  <c r="A1812" i="4" s="1"/>
  <c r="A661" i="4"/>
  <c r="A891" i="4" s="1"/>
  <c r="A1121" i="4" s="1"/>
  <c r="A1351" i="4" s="1"/>
  <c r="A1581" i="4" s="1"/>
  <c r="A1811" i="4" s="1"/>
  <c r="A660" i="4"/>
  <c r="A890" i="4" s="1"/>
  <c r="A1120" i="4" s="1"/>
  <c r="A1350" i="4" s="1"/>
  <c r="A1580" i="4" s="1"/>
  <c r="A1810" i="4" s="1"/>
  <c r="A659" i="4"/>
  <c r="A889" i="4" s="1"/>
  <c r="A1119" i="4" s="1"/>
  <c r="A1349" i="4" s="1"/>
  <c r="A1579" i="4" s="1"/>
  <c r="A1809" i="4" s="1"/>
  <c r="A658" i="4"/>
  <c r="A888" i="4" s="1"/>
  <c r="A1118" i="4" s="1"/>
  <c r="A1348" i="4" s="1"/>
  <c r="A1578" i="4" s="1"/>
  <c r="A1808" i="4" s="1"/>
  <c r="A657" i="4"/>
  <c r="A887" i="4" s="1"/>
  <c r="A1117" i="4" s="1"/>
  <c r="A1347" i="4" s="1"/>
  <c r="A1577" i="4" s="1"/>
  <c r="A1807" i="4" s="1"/>
  <c r="A656" i="4"/>
  <c r="A886" i="4" s="1"/>
  <c r="A1116" i="4" s="1"/>
  <c r="A1346" i="4" s="1"/>
  <c r="A1576" i="4" s="1"/>
  <c r="A1806" i="4" s="1"/>
  <c r="A655" i="4"/>
  <c r="A885" i="4" s="1"/>
  <c r="A1115" i="4" s="1"/>
  <c r="A1345" i="4" s="1"/>
  <c r="A1575" i="4" s="1"/>
  <c r="A1805" i="4" s="1"/>
  <c r="A654" i="4"/>
  <c r="A884" i="4" s="1"/>
  <c r="A1114" i="4" s="1"/>
  <c r="A1344" i="4" s="1"/>
  <c r="A1574" i="4" s="1"/>
  <c r="A1804" i="4" s="1"/>
  <c r="A653" i="4"/>
  <c r="A883" i="4" s="1"/>
  <c r="A1113" i="4" s="1"/>
  <c r="A1343" i="4" s="1"/>
  <c r="A1573" i="4" s="1"/>
  <c r="A1803" i="4" s="1"/>
  <c r="A652" i="4"/>
  <c r="A882" i="4" s="1"/>
  <c r="A1112" i="4" s="1"/>
  <c r="A1342" i="4" s="1"/>
  <c r="A1572" i="4" s="1"/>
  <c r="A1802" i="4" s="1"/>
  <c r="A651" i="4"/>
  <c r="A881" i="4" s="1"/>
  <c r="A1111" i="4" s="1"/>
  <c r="A1341" i="4" s="1"/>
  <c r="A1571" i="4" s="1"/>
  <c r="A1801" i="4" s="1"/>
  <c r="A650" i="4"/>
  <c r="A880" i="4" s="1"/>
  <c r="A1110" i="4" s="1"/>
  <c r="A1340" i="4" s="1"/>
  <c r="A1570" i="4" s="1"/>
  <c r="A1800" i="4" s="1"/>
  <c r="A649" i="4"/>
  <c r="A879" i="4" s="1"/>
  <c r="A1109" i="4" s="1"/>
  <c r="A1339" i="4" s="1"/>
  <c r="A1569" i="4" s="1"/>
  <c r="A1799" i="4" s="1"/>
  <c r="A648" i="4"/>
  <c r="A878" i="4" s="1"/>
  <c r="A1108" i="4" s="1"/>
  <c r="A1338" i="4" s="1"/>
  <c r="A1568" i="4" s="1"/>
  <c r="A1798" i="4" s="1"/>
  <c r="A647" i="4"/>
  <c r="A877" i="4" s="1"/>
  <c r="A1107" i="4" s="1"/>
  <c r="A1337" i="4" s="1"/>
  <c r="A1567" i="4" s="1"/>
  <c r="A1797" i="4" s="1"/>
  <c r="A646" i="4"/>
  <c r="A876" i="4" s="1"/>
  <c r="A1106" i="4" s="1"/>
  <c r="A1336" i="4" s="1"/>
  <c r="A1566" i="4" s="1"/>
  <c r="A1796" i="4" s="1"/>
  <c r="A645" i="4"/>
  <c r="A875" i="4" s="1"/>
  <c r="A1105" i="4" s="1"/>
  <c r="A1335" i="4" s="1"/>
  <c r="A1565" i="4" s="1"/>
  <c r="A1795" i="4" s="1"/>
  <c r="A644" i="4"/>
  <c r="A874" i="4" s="1"/>
  <c r="A1104" i="4" s="1"/>
  <c r="A1334" i="4" s="1"/>
  <c r="A1564" i="4" s="1"/>
  <c r="A1794" i="4" s="1"/>
  <c r="E694" i="4"/>
  <c r="E924" i="4" s="1"/>
  <c r="E1154" i="4" s="1"/>
  <c r="E1384" i="4" s="1"/>
  <c r="E1614" i="4" s="1"/>
  <c r="E1844" i="4" s="1"/>
  <c r="C677" i="4"/>
  <c r="C907" i="4" s="1"/>
  <c r="C1137" i="4" s="1"/>
  <c r="C1367" i="4" s="1"/>
  <c r="C1597" i="4" s="1"/>
  <c r="C1827" i="4" s="1"/>
  <c r="E676" i="4"/>
  <c r="E906" i="4" s="1"/>
  <c r="E1136" i="4" s="1"/>
  <c r="E1366" i="4" s="1"/>
  <c r="E1596" i="4" s="1"/>
  <c r="E1826" i="4" s="1"/>
  <c r="C675" i="4"/>
  <c r="C905" i="4" s="1"/>
  <c r="C1135" i="4" s="1"/>
  <c r="C1365" i="4" s="1"/>
  <c r="C1595" i="4" s="1"/>
  <c r="C1825" i="4" s="1"/>
  <c r="C674" i="4"/>
  <c r="C904" i="4" s="1"/>
  <c r="C1134" i="4" s="1"/>
  <c r="C1364" i="4" s="1"/>
  <c r="C1594" i="4" s="1"/>
  <c r="C1824" i="4" s="1"/>
  <c r="E673" i="4"/>
  <c r="E903" i="4" s="1"/>
  <c r="E1133" i="4" s="1"/>
  <c r="E1363" i="4" s="1"/>
  <c r="E1593" i="4" s="1"/>
  <c r="E1823" i="4" s="1"/>
  <c r="C672" i="4"/>
  <c r="C902" i="4" s="1"/>
  <c r="C1132" i="4" s="1"/>
  <c r="C1362" i="4" s="1"/>
  <c r="C1592" i="4" s="1"/>
  <c r="C1822" i="4" s="1"/>
  <c r="C671" i="4"/>
  <c r="C901" i="4" s="1"/>
  <c r="C1131" i="4" s="1"/>
  <c r="C1361" i="4" s="1"/>
  <c r="C1591" i="4" s="1"/>
  <c r="C1821" i="4" s="1"/>
  <c r="E670" i="4"/>
  <c r="E900" i="4" s="1"/>
  <c r="E1130" i="4" s="1"/>
  <c r="E1360" i="4" s="1"/>
  <c r="E1590" i="4" s="1"/>
  <c r="E1820" i="4" s="1"/>
  <c r="C669" i="4"/>
  <c r="C899" i="4" s="1"/>
  <c r="C1129" i="4" s="1"/>
  <c r="C1359" i="4" s="1"/>
  <c r="C1589" i="4" s="1"/>
  <c r="C1819" i="4" s="1"/>
  <c r="C668" i="4"/>
  <c r="C898" i="4" s="1"/>
  <c r="C1128" i="4" s="1"/>
  <c r="C1358" i="4" s="1"/>
  <c r="C1588" i="4" s="1"/>
  <c r="C1818" i="4" s="1"/>
  <c r="E667" i="4"/>
  <c r="E897" i="4" s="1"/>
  <c r="E1127" i="4" s="1"/>
  <c r="E1357" i="4" s="1"/>
  <c r="E1587" i="4" s="1"/>
  <c r="E1817" i="4" s="1"/>
  <c r="C666" i="4"/>
  <c r="C896" i="4" s="1"/>
  <c r="C1126" i="4" s="1"/>
  <c r="C1356" i="4" s="1"/>
  <c r="C1586" i="4" s="1"/>
  <c r="C1816" i="4" s="1"/>
  <c r="C665" i="4"/>
  <c r="C895" i="4" s="1"/>
  <c r="C1125" i="4" s="1"/>
  <c r="C1355" i="4" s="1"/>
  <c r="C1585" i="4" s="1"/>
  <c r="C1815" i="4" s="1"/>
  <c r="E664" i="4"/>
  <c r="E894" i="4" s="1"/>
  <c r="E1124" i="4" s="1"/>
  <c r="E1354" i="4" s="1"/>
  <c r="E1584" i="4" s="1"/>
  <c r="E1814" i="4" s="1"/>
  <c r="C663" i="4"/>
  <c r="C893" i="4" s="1"/>
  <c r="C1123" i="4" s="1"/>
  <c r="C1353" i="4" s="1"/>
  <c r="C1583" i="4" s="1"/>
  <c r="C1813" i="4" s="1"/>
  <c r="C662" i="4"/>
  <c r="C892" i="4" s="1"/>
  <c r="C1122" i="4" s="1"/>
  <c r="C1352" i="4" s="1"/>
  <c r="C1582" i="4" s="1"/>
  <c r="C1812" i="4" s="1"/>
  <c r="E661" i="4"/>
  <c r="E891" i="4" s="1"/>
  <c r="E1121" i="4" s="1"/>
  <c r="E1351" i="4" s="1"/>
  <c r="E1581" i="4" s="1"/>
  <c r="E1811" i="4" s="1"/>
  <c r="C660" i="4"/>
  <c r="C659" i="4"/>
  <c r="C889" i="4" s="1"/>
  <c r="C1119" i="4" s="1"/>
  <c r="C1349" i="4" s="1"/>
  <c r="C1579" i="4" s="1"/>
  <c r="C1809" i="4" s="1"/>
  <c r="E658" i="4"/>
  <c r="E888" i="4" s="1"/>
  <c r="E1118" i="4" s="1"/>
  <c r="E1348" i="4" s="1"/>
  <c r="E1578" i="4" s="1"/>
  <c r="E1808" i="4" s="1"/>
  <c r="C657" i="4"/>
  <c r="C887" i="4" s="1"/>
  <c r="C1117" i="4" s="1"/>
  <c r="C1347" i="4" s="1"/>
  <c r="C1577" i="4" s="1"/>
  <c r="C1807" i="4" s="1"/>
  <c r="C656" i="4"/>
  <c r="C886" i="4" s="1"/>
  <c r="C1116" i="4" s="1"/>
  <c r="C1346" i="4" s="1"/>
  <c r="C1576" i="4" s="1"/>
  <c r="C1806" i="4" s="1"/>
  <c r="E655" i="4"/>
  <c r="E885" i="4" s="1"/>
  <c r="E1115" i="4" s="1"/>
  <c r="E1345" i="4" s="1"/>
  <c r="E1575" i="4" s="1"/>
  <c r="E1805" i="4" s="1"/>
  <c r="C654" i="4"/>
  <c r="C884" i="4" s="1"/>
  <c r="C1114" i="4" s="1"/>
  <c r="C1344" i="4" s="1"/>
  <c r="C1574" i="4" s="1"/>
  <c r="C1804" i="4" s="1"/>
  <c r="C653" i="4"/>
  <c r="C883" i="4" s="1"/>
  <c r="C1113" i="4" s="1"/>
  <c r="C1343" i="4" s="1"/>
  <c r="C1573" i="4" s="1"/>
  <c r="C1803" i="4" s="1"/>
  <c r="E652" i="4"/>
  <c r="E882" i="4" s="1"/>
  <c r="E1112" i="4" s="1"/>
  <c r="E1342" i="4" s="1"/>
  <c r="E1572" i="4" s="1"/>
  <c r="E1802" i="4" s="1"/>
  <c r="C651" i="4"/>
  <c r="C881" i="4" s="1"/>
  <c r="C1111" i="4" s="1"/>
  <c r="C1341" i="4" s="1"/>
  <c r="C1571" i="4" s="1"/>
  <c r="C1801" i="4" s="1"/>
  <c r="C650" i="4"/>
  <c r="C880" i="4" s="1"/>
  <c r="C1110" i="4" s="1"/>
  <c r="C1340" i="4" s="1"/>
  <c r="C1570" i="4" s="1"/>
  <c r="C1800" i="4" s="1"/>
  <c r="E649" i="4"/>
  <c r="E879" i="4" s="1"/>
  <c r="E1109" i="4" s="1"/>
  <c r="E1339" i="4" s="1"/>
  <c r="E1569" i="4" s="1"/>
  <c r="E1799" i="4" s="1"/>
  <c r="C648" i="4"/>
  <c r="C878" i="4" s="1"/>
  <c r="C1108" i="4" s="1"/>
  <c r="C1338" i="4" s="1"/>
  <c r="C1568" i="4" s="1"/>
  <c r="C1798" i="4" s="1"/>
  <c r="C647" i="4"/>
  <c r="C877" i="4" s="1"/>
  <c r="C1107" i="4" s="1"/>
  <c r="C1337" i="4" s="1"/>
  <c r="C1567" i="4" s="1"/>
  <c r="C1797" i="4" s="1"/>
  <c r="E646" i="4"/>
  <c r="E876" i="4" s="1"/>
  <c r="E1106" i="4" s="1"/>
  <c r="E1336" i="4" s="1"/>
  <c r="E1566" i="4" s="1"/>
  <c r="E1796" i="4" s="1"/>
  <c r="C645" i="4"/>
  <c r="C875" i="4" s="1"/>
  <c r="C1105" i="4" s="1"/>
  <c r="C1335" i="4" s="1"/>
  <c r="C1565" i="4" s="1"/>
  <c r="C1795" i="4" s="1"/>
  <c r="O540" i="4"/>
  <c r="P540" i="4" s="1"/>
  <c r="O516" i="4"/>
  <c r="P516" i="4" s="1"/>
  <c r="P539" i="4"/>
  <c r="P537" i="4"/>
  <c r="P533" i="4"/>
  <c r="P531" i="4"/>
  <c r="P527" i="4"/>
  <c r="P525" i="4"/>
  <c r="P521" i="4"/>
  <c r="O519" i="4"/>
  <c r="P519" i="4" s="1"/>
  <c r="O479" i="4"/>
  <c r="P479" i="4" s="1"/>
  <c r="P491" i="4"/>
  <c r="O485" i="4"/>
  <c r="P485" i="4" s="1"/>
  <c r="O503" i="4"/>
  <c r="P503" i="4" s="1"/>
  <c r="P488" i="4"/>
  <c r="O470" i="4"/>
  <c r="P470" i="4" s="1"/>
  <c r="O476" i="4"/>
  <c r="P476" i="4" s="1"/>
  <c r="O514" i="4"/>
  <c r="P514" i="4" s="1"/>
  <c r="O506" i="4"/>
  <c r="P506" i="4" s="1"/>
  <c r="P517" i="4"/>
  <c r="P504" i="4"/>
  <c r="P495" i="4"/>
  <c r="P486" i="4"/>
  <c r="P477" i="4"/>
  <c r="P511" i="4"/>
  <c r="P508" i="4"/>
  <c r="P505" i="4"/>
  <c r="P502" i="4"/>
  <c r="P499" i="4"/>
  <c r="P496" i="4"/>
  <c r="P493" i="4"/>
  <c r="P490" i="4"/>
  <c r="P487" i="4"/>
  <c r="P484" i="4"/>
  <c r="P481" i="4"/>
  <c r="P478" i="4"/>
  <c r="P475" i="4"/>
  <c r="O1627" i="4"/>
  <c r="P1627" i="4" s="1"/>
  <c r="O1639" i="4"/>
  <c r="P1639" i="4" s="1"/>
  <c r="O1657" i="4"/>
  <c r="P1657" i="4" s="1"/>
  <c r="O1651" i="4"/>
  <c r="P1651" i="4" s="1"/>
  <c r="O1626" i="4"/>
  <c r="P1626" i="4" s="1"/>
  <c r="O1621" i="4"/>
  <c r="P1621" i="4" s="1"/>
  <c r="O1623" i="4"/>
  <c r="P1623" i="4" s="1"/>
  <c r="O1629" i="4"/>
  <c r="P1629" i="4" s="1"/>
  <c r="O1643" i="4"/>
  <c r="P1643" i="4" s="1"/>
  <c r="O1647" i="4"/>
  <c r="P1647" i="4" s="1"/>
  <c r="O1661" i="4"/>
  <c r="P1661" i="4" s="1"/>
  <c r="O1665" i="4"/>
  <c r="P1665" i="4" s="1"/>
  <c r="O1686" i="4"/>
  <c r="P1686" i="4" s="1"/>
  <c r="O1692" i="4"/>
  <c r="P1692" i="4" s="1"/>
  <c r="O1646" i="4"/>
  <c r="P1646" i="4" s="1"/>
  <c r="O1650" i="4"/>
  <c r="P1650" i="4" s="1"/>
  <c r="O1664" i="4"/>
  <c r="P1664" i="4" s="1"/>
  <c r="O1668" i="4"/>
  <c r="P1668" i="4" s="1"/>
  <c r="O1672" i="4"/>
  <c r="P1672" i="4" s="1"/>
  <c r="O1676" i="4"/>
  <c r="P1676" i="4" s="1"/>
  <c r="O1681" i="4"/>
  <c r="P1681" i="4" s="1"/>
  <c r="O1685" i="4"/>
  <c r="P1685" i="4" s="1"/>
  <c r="O1691" i="4"/>
  <c r="P1691" i="4" s="1"/>
  <c r="O1620" i="4"/>
  <c r="P1620" i="4" s="1"/>
  <c r="O1625" i="4"/>
  <c r="P1625" i="4" s="1"/>
  <c r="O1635" i="4"/>
  <c r="P1635" i="4" s="1"/>
  <c r="O1649" i="4"/>
  <c r="P1649" i="4" s="1"/>
  <c r="O1653" i="4"/>
  <c r="P1653" i="4" s="1"/>
  <c r="O1667" i="4"/>
  <c r="P1667" i="4" s="1"/>
  <c r="O1628" i="4"/>
  <c r="P1628" i="4" s="1"/>
  <c r="O1634" i="4"/>
  <c r="P1634" i="4" s="1"/>
  <c r="O1638" i="4"/>
  <c r="P1638" i="4" s="1"/>
  <c r="O1652" i="4"/>
  <c r="P1652" i="4" s="1"/>
  <c r="O1656" i="4"/>
  <c r="P1656" i="4" s="1"/>
  <c r="O1670" i="4"/>
  <c r="P1670" i="4" s="1"/>
  <c r="O1675" i="4"/>
  <c r="P1675" i="4" s="1"/>
  <c r="O1679" i="4"/>
  <c r="P1679" i="4" s="1"/>
  <c r="O1684" i="4"/>
  <c r="P1684" i="4" s="1"/>
  <c r="O1689" i="4"/>
  <c r="P1689" i="4" s="1"/>
  <c r="O1631" i="4"/>
  <c r="P1631" i="4" s="1"/>
  <c r="O1632" i="4"/>
  <c r="P1632" i="4" s="1"/>
  <c r="O1637" i="4"/>
  <c r="P1637" i="4" s="1"/>
  <c r="O1641" i="4"/>
  <c r="P1641" i="4" s="1"/>
  <c r="O1655" i="4"/>
  <c r="P1655" i="4" s="1"/>
  <c r="O1659" i="4"/>
  <c r="P1659" i="4" s="1"/>
  <c r="O1688" i="4"/>
  <c r="P1688" i="4" s="1"/>
  <c r="O1694" i="4"/>
  <c r="P1694" i="4" s="1"/>
  <c r="O1640" i="4"/>
  <c r="P1640" i="4" s="1"/>
  <c r="O1644" i="4"/>
  <c r="P1644" i="4" s="1"/>
  <c r="O1658" i="4"/>
  <c r="P1658" i="4" s="1"/>
  <c r="O1662" i="4"/>
  <c r="P1662" i="4" s="1"/>
  <c r="O1669" i="4"/>
  <c r="P1669" i="4" s="1"/>
  <c r="O1673" i="4"/>
  <c r="P1673" i="4" s="1"/>
  <c r="O1678" i="4"/>
  <c r="P1678" i="4" s="1"/>
  <c r="O1682" i="4"/>
  <c r="P1682" i="4" s="1"/>
  <c r="P1687" i="4"/>
  <c r="P1690" i="4"/>
  <c r="P1693" i="4"/>
  <c r="O1459" i="4"/>
  <c r="P1459" i="4" s="1"/>
  <c r="O1453" i="4"/>
  <c r="P1453" i="4" s="1"/>
  <c r="O1441" i="4"/>
  <c r="P1441" i="4" s="1"/>
  <c r="O1435" i="4"/>
  <c r="P1435" i="4" s="1"/>
  <c r="O1429" i="4"/>
  <c r="P1429" i="4" s="1"/>
  <c r="O1417" i="4"/>
  <c r="P1417" i="4" s="1"/>
  <c r="P1397" i="4"/>
  <c r="P1423" i="4"/>
  <c r="P1447" i="4"/>
  <c r="O1403" i="4"/>
  <c r="P1403" i="4" s="1"/>
  <c r="O1406" i="4"/>
  <c r="P1406" i="4" s="1"/>
  <c r="O1413" i="4"/>
  <c r="P1413" i="4" s="1"/>
  <c r="O1395" i="4"/>
  <c r="P1395" i="4" s="1"/>
  <c r="P1426" i="4"/>
  <c r="P1438" i="4"/>
  <c r="P1450" i="4"/>
  <c r="O1404" i="4"/>
  <c r="P1404" i="4" s="1"/>
  <c r="O1409" i="4"/>
  <c r="P1409" i="4" s="1"/>
  <c r="O1407" i="4"/>
  <c r="P1407" i="4" s="1"/>
  <c r="O1412" i="4"/>
  <c r="P1412" i="4" s="1"/>
  <c r="O1460" i="4"/>
  <c r="P1460" i="4" s="1"/>
  <c r="P1392" i="4"/>
  <c r="O1394" i="4"/>
  <c r="P1394" i="4" s="1"/>
  <c r="O1410" i="4"/>
  <c r="P1410" i="4" s="1"/>
  <c r="O1420" i="4"/>
  <c r="P1420" i="4" s="1"/>
  <c r="O1432" i="4"/>
  <c r="P1432" i="4" s="1"/>
  <c r="O1444" i="4"/>
  <c r="P1444" i="4" s="1"/>
  <c r="O1456" i="4"/>
  <c r="P1456" i="4" s="1"/>
  <c r="P1463" i="4"/>
  <c r="P1401" i="4"/>
  <c r="O1398" i="4"/>
  <c r="P1398" i="4" s="1"/>
  <c r="O1400" i="4"/>
  <c r="P1400" i="4" s="1"/>
  <c r="O1399" i="4"/>
  <c r="P1399" i="4" s="1"/>
  <c r="O1396" i="4"/>
  <c r="P1396" i="4" s="1"/>
  <c r="O1414" i="4"/>
  <c r="P1414" i="4" s="1"/>
  <c r="O1393" i="4"/>
  <c r="P1393" i="4" s="1"/>
  <c r="O1411" i="4"/>
  <c r="P1411" i="4" s="1"/>
  <c r="O1408" i="4"/>
  <c r="P1408" i="4" s="1"/>
  <c r="O1405" i="4"/>
  <c r="P1405" i="4" s="1"/>
  <c r="O1402" i="4"/>
  <c r="P1402" i="4" s="1"/>
  <c r="O1416" i="4"/>
  <c r="P1416" i="4" s="1"/>
  <c r="O1422" i="4"/>
  <c r="P1422" i="4" s="1"/>
  <c r="O1428" i="4"/>
  <c r="P1428" i="4" s="1"/>
  <c r="O1434" i="4"/>
  <c r="P1434" i="4" s="1"/>
  <c r="O1440" i="4"/>
  <c r="P1440" i="4" s="1"/>
  <c r="O1446" i="4"/>
  <c r="P1446" i="4" s="1"/>
  <c r="O1452" i="4"/>
  <c r="P1452" i="4" s="1"/>
  <c r="O1458" i="4"/>
  <c r="P1458" i="4" s="1"/>
  <c r="M1390" i="4"/>
  <c r="O1415" i="4"/>
  <c r="P1415" i="4" s="1"/>
  <c r="O1421" i="4"/>
  <c r="P1421" i="4" s="1"/>
  <c r="O1427" i="4"/>
  <c r="P1427" i="4" s="1"/>
  <c r="O1433" i="4"/>
  <c r="P1433" i="4" s="1"/>
  <c r="O1439" i="4"/>
  <c r="P1439" i="4" s="1"/>
  <c r="O1445" i="4"/>
  <c r="P1445" i="4" s="1"/>
  <c r="O1451" i="4"/>
  <c r="P1451" i="4" s="1"/>
  <c r="O1457" i="4"/>
  <c r="P1457" i="4" s="1"/>
  <c r="O1464" i="4"/>
  <c r="P1464" i="4" s="1"/>
  <c r="O1419" i="4"/>
  <c r="P1419" i="4" s="1"/>
  <c r="O1425" i="4"/>
  <c r="P1425" i="4" s="1"/>
  <c r="O1431" i="4"/>
  <c r="P1431" i="4" s="1"/>
  <c r="O1437" i="4"/>
  <c r="P1437" i="4" s="1"/>
  <c r="O1443" i="4"/>
  <c r="P1443" i="4" s="1"/>
  <c r="O1449" i="4"/>
  <c r="P1449" i="4" s="1"/>
  <c r="O1455" i="4"/>
  <c r="P1455" i="4" s="1"/>
  <c r="O1461" i="4"/>
  <c r="P1461" i="4" s="1"/>
  <c r="P1462" i="4"/>
  <c r="O1418" i="4"/>
  <c r="P1418" i="4" s="1"/>
  <c r="O1424" i="4"/>
  <c r="P1424" i="4" s="1"/>
  <c r="O1430" i="4"/>
  <c r="P1430" i="4" s="1"/>
  <c r="O1436" i="4"/>
  <c r="P1436" i="4" s="1"/>
  <c r="O1442" i="4"/>
  <c r="P1442" i="4" s="1"/>
  <c r="O1448" i="4"/>
  <c r="P1448" i="4" s="1"/>
  <c r="O1454" i="4"/>
  <c r="P1454" i="4" s="1"/>
  <c r="P1181" i="4"/>
  <c r="O1161" i="4"/>
  <c r="P1161" i="4" s="1"/>
  <c r="O1164" i="4"/>
  <c r="P1164" i="4" s="1"/>
  <c r="O1167" i="4"/>
  <c r="P1167" i="4" s="1"/>
  <c r="O1170" i="4"/>
  <c r="P1170" i="4" s="1"/>
  <c r="O1173" i="4"/>
  <c r="P1173" i="4" s="1"/>
  <c r="O1176" i="4"/>
  <c r="P1176" i="4" s="1"/>
  <c r="O1182" i="4"/>
  <c r="P1182" i="4" s="1"/>
  <c r="O1188" i="4"/>
  <c r="P1188" i="4" s="1"/>
  <c r="O1208" i="4"/>
  <c r="P1208" i="4" s="1"/>
  <c r="O1211" i="4"/>
  <c r="P1211" i="4" s="1"/>
  <c r="O1214" i="4"/>
  <c r="P1214" i="4" s="1"/>
  <c r="O1217" i="4"/>
  <c r="P1217" i="4" s="1"/>
  <c r="O1220" i="4"/>
  <c r="P1220" i="4" s="1"/>
  <c r="O1179" i="4"/>
  <c r="P1179" i="4" s="1"/>
  <c r="P1190" i="4"/>
  <c r="O1201" i="4"/>
  <c r="P1201" i="4" s="1"/>
  <c r="O1195" i="4"/>
  <c r="P1195" i="4" s="1"/>
  <c r="O1204" i="4"/>
  <c r="P1204" i="4" s="1"/>
  <c r="P1163" i="4"/>
  <c r="P1172" i="4"/>
  <c r="P1185" i="4"/>
  <c r="O1168" i="4"/>
  <c r="P1168" i="4" s="1"/>
  <c r="O1177" i="4"/>
  <c r="P1177" i="4" s="1"/>
  <c r="O1186" i="4"/>
  <c r="P1186" i="4" s="1"/>
  <c r="O1196" i="4"/>
  <c r="P1196" i="4" s="1"/>
  <c r="O1203" i="4"/>
  <c r="P1203" i="4" s="1"/>
  <c r="O1205" i="4"/>
  <c r="P1205" i="4" s="1"/>
  <c r="O1212" i="4"/>
  <c r="P1212" i="4" s="1"/>
  <c r="O1228" i="4"/>
  <c r="P1228" i="4" s="1"/>
  <c r="O1162" i="4"/>
  <c r="P1162" i="4" s="1"/>
  <c r="O1171" i="4"/>
  <c r="P1171" i="4" s="1"/>
  <c r="O1180" i="4"/>
  <c r="P1180" i="4" s="1"/>
  <c r="O1189" i="4"/>
  <c r="P1189" i="4" s="1"/>
  <c r="O1193" i="4"/>
  <c r="P1193" i="4" s="1"/>
  <c r="O1197" i="4"/>
  <c r="P1197" i="4" s="1"/>
  <c r="O1199" i="4"/>
  <c r="P1199" i="4" s="1"/>
  <c r="O1206" i="4"/>
  <c r="P1206" i="4" s="1"/>
  <c r="O1215" i="4"/>
  <c r="P1215" i="4" s="1"/>
  <c r="P1166" i="4"/>
  <c r="P1175" i="4"/>
  <c r="P1184" i="4"/>
  <c r="O1165" i="4"/>
  <c r="P1165" i="4" s="1"/>
  <c r="O1174" i="4"/>
  <c r="P1174" i="4" s="1"/>
  <c r="O1183" i="4"/>
  <c r="P1183" i="4" s="1"/>
  <c r="O1200" i="4"/>
  <c r="P1200" i="4" s="1"/>
  <c r="O1202" i="4"/>
  <c r="P1202" i="4" s="1"/>
  <c r="O1209" i="4"/>
  <c r="P1209" i="4" s="1"/>
  <c r="O1218" i="4"/>
  <c r="P1218" i="4" s="1"/>
  <c r="O1234" i="4"/>
  <c r="P1234" i="4" s="1"/>
  <c r="P1169" i="4"/>
  <c r="P1178" i="4"/>
  <c r="P1187" i="4"/>
  <c r="P1191" i="4"/>
  <c r="O1225" i="4"/>
  <c r="P1225" i="4" s="1"/>
  <c r="O1222" i="4"/>
  <c r="P1222" i="4" s="1"/>
  <c r="O1231" i="4"/>
  <c r="P1231" i="4" s="1"/>
  <c r="O1227" i="4"/>
  <c r="P1227" i="4" s="1"/>
  <c r="O1229" i="4"/>
  <c r="P1229" i="4" s="1"/>
  <c r="O1207" i="4"/>
  <c r="P1207" i="4" s="1"/>
  <c r="O1210" i="4"/>
  <c r="P1210" i="4" s="1"/>
  <c r="O1213" i="4"/>
  <c r="P1213" i="4" s="1"/>
  <c r="O1216" i="4"/>
  <c r="P1216" i="4" s="1"/>
  <c r="O1219" i="4"/>
  <c r="P1219" i="4" s="1"/>
  <c r="M1160" i="4"/>
  <c r="O1221" i="4"/>
  <c r="P1221" i="4" s="1"/>
  <c r="O1223" i="4"/>
  <c r="P1223" i="4" s="1"/>
  <c r="O1230" i="4"/>
  <c r="P1230" i="4" s="1"/>
  <c r="O1232" i="4"/>
  <c r="P1232" i="4" s="1"/>
  <c r="F416" i="4"/>
  <c r="F646" i="4" s="1"/>
  <c r="F876" i="4" s="1"/>
  <c r="F1106" i="4" s="1"/>
  <c r="P1226" i="4"/>
  <c r="O1224" i="4"/>
  <c r="P1224" i="4" s="1"/>
  <c r="O1233" i="4"/>
  <c r="P1233" i="4" s="1"/>
  <c r="P1004" i="4"/>
  <c r="O773" i="4"/>
  <c r="P773" i="4" s="1"/>
  <c r="O940" i="4"/>
  <c r="P940" i="4" s="1"/>
  <c r="O961" i="4"/>
  <c r="P961" i="4" s="1"/>
  <c r="O969" i="4"/>
  <c r="P969" i="4" s="1"/>
  <c r="O979" i="4"/>
  <c r="P979" i="4" s="1"/>
  <c r="O987" i="4"/>
  <c r="P987" i="4" s="1"/>
  <c r="O932" i="4"/>
  <c r="P932" i="4" s="1"/>
  <c r="O935" i="4"/>
  <c r="P935" i="4" s="1"/>
  <c r="O943" i="4"/>
  <c r="P943" i="4" s="1"/>
  <c r="O966" i="4"/>
  <c r="P966" i="4" s="1"/>
  <c r="O976" i="4"/>
  <c r="P976" i="4" s="1"/>
  <c r="O984" i="4"/>
  <c r="P984" i="4" s="1"/>
  <c r="O994" i="4"/>
  <c r="P994" i="4" s="1"/>
  <c r="O938" i="4"/>
  <c r="P938" i="4" s="1"/>
  <c r="O946" i="4"/>
  <c r="P946" i="4" s="1"/>
  <c r="O949" i="4"/>
  <c r="P949" i="4" s="1"/>
  <c r="O952" i="4"/>
  <c r="P952" i="4" s="1"/>
  <c r="O955" i="4"/>
  <c r="P955" i="4" s="1"/>
  <c r="O958" i="4"/>
  <c r="P958" i="4" s="1"/>
  <c r="O963" i="4"/>
  <c r="P963" i="4" s="1"/>
  <c r="O973" i="4"/>
  <c r="P973" i="4" s="1"/>
  <c r="O981" i="4"/>
  <c r="P981" i="4" s="1"/>
  <c r="O991" i="4"/>
  <c r="P991" i="4" s="1"/>
  <c r="O999" i="4"/>
  <c r="P999" i="4" s="1"/>
  <c r="O941" i="4"/>
  <c r="P941" i="4" s="1"/>
  <c r="P948" i="4"/>
  <c r="P951" i="4"/>
  <c r="P954" i="4"/>
  <c r="P957" i="4"/>
  <c r="O960" i="4"/>
  <c r="P960" i="4" s="1"/>
  <c r="O970" i="4"/>
  <c r="P970" i="4" s="1"/>
  <c r="O978" i="4"/>
  <c r="P978" i="4" s="1"/>
  <c r="O988" i="4"/>
  <c r="P988" i="4" s="1"/>
  <c r="O996" i="4"/>
  <c r="P996" i="4" s="1"/>
  <c r="O931" i="4"/>
  <c r="P931" i="4" s="1"/>
  <c r="O934" i="4"/>
  <c r="P934" i="4" s="1"/>
  <c r="O944" i="4"/>
  <c r="P944" i="4" s="1"/>
  <c r="O967" i="4"/>
  <c r="P967" i="4" s="1"/>
  <c r="O975" i="4"/>
  <c r="P975" i="4" s="1"/>
  <c r="O985" i="4"/>
  <c r="P985" i="4" s="1"/>
  <c r="P933" i="4"/>
  <c r="O937" i="4"/>
  <c r="P937" i="4" s="1"/>
  <c r="O947" i="4"/>
  <c r="P947" i="4" s="1"/>
  <c r="O950" i="4"/>
  <c r="P950" i="4" s="1"/>
  <c r="O953" i="4"/>
  <c r="P953" i="4" s="1"/>
  <c r="O956" i="4"/>
  <c r="P956" i="4" s="1"/>
  <c r="O959" i="4"/>
  <c r="P959" i="4" s="1"/>
  <c r="O972" i="4"/>
  <c r="P972" i="4" s="1"/>
  <c r="O982" i="4"/>
  <c r="P982" i="4" s="1"/>
  <c r="O990" i="4"/>
  <c r="P990" i="4" s="1"/>
  <c r="O1000" i="4"/>
  <c r="P1000" i="4" s="1"/>
  <c r="O962" i="4"/>
  <c r="P962" i="4" s="1"/>
  <c r="O965" i="4"/>
  <c r="P965" i="4" s="1"/>
  <c r="O968" i="4"/>
  <c r="P968" i="4" s="1"/>
  <c r="O971" i="4"/>
  <c r="P971" i="4" s="1"/>
  <c r="O974" i="4"/>
  <c r="P974" i="4" s="1"/>
  <c r="O977" i="4"/>
  <c r="P977" i="4" s="1"/>
  <c r="O980" i="4"/>
  <c r="P980" i="4" s="1"/>
  <c r="O983" i="4"/>
  <c r="P983" i="4" s="1"/>
  <c r="O986" i="4"/>
  <c r="P986" i="4" s="1"/>
  <c r="O989" i="4"/>
  <c r="P989" i="4" s="1"/>
  <c r="O992" i="4"/>
  <c r="P992" i="4" s="1"/>
  <c r="O995" i="4"/>
  <c r="P995" i="4" s="1"/>
  <c r="O998" i="4"/>
  <c r="P998" i="4" s="1"/>
  <c r="O1001" i="4"/>
  <c r="P1001" i="4" s="1"/>
  <c r="M930" i="4"/>
  <c r="O1003" i="4"/>
  <c r="P1003" i="4" s="1"/>
  <c r="O704" i="4"/>
  <c r="P704" i="4" s="1"/>
  <c r="O710" i="4"/>
  <c r="P710" i="4" s="1"/>
  <c r="O717" i="4"/>
  <c r="P717" i="4" s="1"/>
  <c r="O722" i="4"/>
  <c r="P722" i="4" s="1"/>
  <c r="O720" i="4"/>
  <c r="P720" i="4" s="1"/>
  <c r="O725" i="4"/>
  <c r="P725" i="4" s="1"/>
  <c r="O723" i="4"/>
  <c r="P723" i="4" s="1"/>
  <c r="O728" i="4"/>
  <c r="P728" i="4" s="1"/>
  <c r="O731" i="4"/>
  <c r="P731" i="4" s="1"/>
  <c r="O737" i="4"/>
  <c r="P737" i="4" s="1"/>
  <c r="O740" i="4"/>
  <c r="P740" i="4" s="1"/>
  <c r="O746" i="4"/>
  <c r="P746" i="4" s="1"/>
  <c r="O749" i="4"/>
  <c r="P749" i="4" s="1"/>
  <c r="O752" i="4"/>
  <c r="P752" i="4" s="1"/>
  <c r="O755" i="4"/>
  <c r="P755" i="4" s="1"/>
  <c r="O758" i="4"/>
  <c r="P758" i="4" s="1"/>
  <c r="O761" i="4"/>
  <c r="P761" i="4" s="1"/>
  <c r="O770" i="4"/>
  <c r="P770" i="4" s="1"/>
  <c r="O701" i="4"/>
  <c r="P701" i="4" s="1"/>
  <c r="O707" i="4"/>
  <c r="P707" i="4" s="1"/>
  <c r="O713" i="4"/>
  <c r="P713" i="4" s="1"/>
  <c r="O726" i="4"/>
  <c r="P726" i="4" s="1"/>
  <c r="O716" i="4"/>
  <c r="P716" i="4" s="1"/>
  <c r="O729" i="4"/>
  <c r="P729" i="4" s="1"/>
  <c r="O732" i="4"/>
  <c r="P732" i="4" s="1"/>
  <c r="O735" i="4"/>
  <c r="P735" i="4" s="1"/>
  <c r="O738" i="4"/>
  <c r="P738" i="4" s="1"/>
  <c r="O741" i="4"/>
  <c r="P741" i="4" s="1"/>
  <c r="O744" i="4"/>
  <c r="P744" i="4" s="1"/>
  <c r="O747" i="4"/>
  <c r="P747" i="4" s="1"/>
  <c r="O750" i="4"/>
  <c r="P750" i="4" s="1"/>
  <c r="O753" i="4"/>
  <c r="P753" i="4" s="1"/>
  <c r="O756" i="4"/>
  <c r="P756" i="4" s="1"/>
  <c r="O762" i="4"/>
  <c r="P762" i="4" s="1"/>
  <c r="O768" i="4"/>
  <c r="P768" i="4" s="1"/>
  <c r="O771" i="4"/>
  <c r="P771" i="4" s="1"/>
  <c r="O714" i="4"/>
  <c r="P714" i="4" s="1"/>
  <c r="O719" i="4"/>
  <c r="P719" i="4" s="1"/>
  <c r="O748" i="4"/>
  <c r="P748" i="4" s="1"/>
  <c r="O751" i="4"/>
  <c r="P751" i="4" s="1"/>
  <c r="O754" i="4"/>
  <c r="P754" i="4" s="1"/>
  <c r="O757" i="4"/>
  <c r="P757" i="4" s="1"/>
  <c r="O760" i="4"/>
  <c r="P760" i="4" s="1"/>
  <c r="O769" i="4"/>
  <c r="P769" i="4" s="1"/>
  <c r="O772" i="4"/>
  <c r="P772" i="4" s="1"/>
  <c r="O700" i="4"/>
  <c r="P700" i="4" s="1"/>
  <c r="O703" i="4"/>
  <c r="P703" i="4" s="1"/>
  <c r="O706" i="4"/>
  <c r="P706" i="4" s="1"/>
  <c r="O709" i="4"/>
  <c r="P709" i="4" s="1"/>
  <c r="O712" i="4"/>
  <c r="P712" i="4" s="1"/>
  <c r="P730" i="4"/>
  <c r="P733" i="4"/>
  <c r="P736" i="4"/>
  <c r="P739" i="4"/>
  <c r="P742" i="4"/>
  <c r="P745" i="4"/>
  <c r="G447" i="4"/>
  <c r="G444" i="4"/>
  <c r="G441" i="4"/>
  <c r="G438" i="4"/>
  <c r="G435" i="4"/>
  <c r="G432" i="4"/>
  <c r="G429" i="4"/>
  <c r="G426" i="4"/>
  <c r="G420" i="4"/>
  <c r="G417" i="4"/>
  <c r="G414" i="4"/>
  <c r="H160" i="4"/>
  <c r="N160" i="4" s="1"/>
  <c r="F435" i="4"/>
  <c r="F432" i="4"/>
  <c r="F429" i="4"/>
  <c r="F423" i="4"/>
  <c r="F414" i="4"/>
  <c r="F644" i="4" s="1"/>
  <c r="G464" i="4"/>
  <c r="F464" i="4"/>
  <c r="F694" i="4" s="1"/>
  <c r="F447" i="4"/>
  <c r="F444" i="4"/>
  <c r="F441" i="4"/>
  <c r="F671" i="4" s="1"/>
  <c r="F438" i="4"/>
  <c r="F426" i="4"/>
  <c r="F420" i="4"/>
  <c r="F650" i="4" s="1"/>
  <c r="G446" i="4"/>
  <c r="G443" i="4"/>
  <c r="G440" i="4"/>
  <c r="G434" i="4"/>
  <c r="G431" i="4"/>
  <c r="G422" i="4"/>
  <c r="G419" i="4"/>
  <c r="G416" i="4"/>
  <c r="F445" i="4"/>
  <c r="F675" i="4" s="1"/>
  <c r="F442" i="4"/>
  <c r="F672" i="4" s="1"/>
  <c r="F439" i="4"/>
  <c r="F436" i="4"/>
  <c r="F433" i="4"/>
  <c r="F430" i="4"/>
  <c r="F424" i="4"/>
  <c r="F421" i="4"/>
  <c r="F418" i="4"/>
  <c r="F415" i="4"/>
  <c r="F417" i="4"/>
  <c r="F427" i="4"/>
  <c r="F446" i="4"/>
  <c r="F676" i="4" s="1"/>
  <c r="F443" i="4"/>
  <c r="F673" i="4" s="1"/>
  <c r="F440" i="4"/>
  <c r="F437" i="4"/>
  <c r="F434" i="4"/>
  <c r="F664" i="4" s="1"/>
  <c r="F431" i="4"/>
  <c r="F428" i="4"/>
  <c r="F425" i="4"/>
  <c r="F655" i="4" s="1"/>
  <c r="F422" i="4"/>
  <c r="F652" i="4" s="1"/>
  <c r="F419" i="4"/>
  <c r="F649" i="4" s="1"/>
  <c r="G445" i="4"/>
  <c r="G442" i="4"/>
  <c r="G439" i="4"/>
  <c r="G669" i="4" s="1"/>
  <c r="G436" i="4"/>
  <c r="G433" i="4"/>
  <c r="G427" i="4"/>
  <c r="G424" i="4"/>
  <c r="G418" i="4"/>
  <c r="H185" i="4"/>
  <c r="N185" i="4" s="1"/>
  <c r="H167" i="4"/>
  <c r="N167" i="4" s="1"/>
  <c r="H143" i="4"/>
  <c r="N143" i="4" s="1"/>
  <c r="H134" i="4"/>
  <c r="N134" i="4" s="1"/>
  <c r="H113" i="4"/>
  <c r="N113" i="4" s="1"/>
  <c r="G437" i="4"/>
  <c r="G415" i="4"/>
  <c r="G645" i="4" s="1"/>
  <c r="H186" i="4"/>
  <c r="N186" i="4" s="1"/>
  <c r="H183" i="4"/>
  <c r="N183" i="4" s="1"/>
  <c r="H180" i="4"/>
  <c r="N180" i="4" s="1"/>
  <c r="H177" i="4"/>
  <c r="N177" i="4" s="1"/>
  <c r="H171" i="4"/>
  <c r="N171" i="4" s="1"/>
  <c r="H153" i="4"/>
  <c r="N153" i="4" s="1"/>
  <c r="H135" i="4"/>
  <c r="N135" i="4" s="1"/>
  <c r="H129" i="4"/>
  <c r="N129" i="4" s="1"/>
  <c r="F321" i="4"/>
  <c r="G321" i="4"/>
  <c r="H184" i="4"/>
  <c r="N184" i="4" s="1"/>
  <c r="H163" i="4"/>
  <c r="N163" i="4" s="1"/>
  <c r="H154" i="4"/>
  <c r="N154" i="4" s="1"/>
  <c r="H148" i="4"/>
  <c r="N148" i="4" s="1"/>
  <c r="H142" i="4"/>
  <c r="N142" i="4" s="1"/>
  <c r="H136" i="4"/>
  <c r="N136" i="4" s="1"/>
  <c r="H130" i="4"/>
  <c r="N130" i="4" s="1"/>
  <c r="H127" i="4"/>
  <c r="N127" i="4" s="1"/>
  <c r="H118" i="4"/>
  <c r="N118" i="4" s="1"/>
  <c r="H156" i="4"/>
  <c r="N156" i="4" s="1"/>
  <c r="H159" i="4"/>
  <c r="N159" i="4" s="1"/>
  <c r="H155" i="4"/>
  <c r="N155" i="4" s="1"/>
  <c r="H137" i="4"/>
  <c r="N137" i="4" s="1"/>
  <c r="H166" i="4"/>
  <c r="N166" i="4" s="1"/>
  <c r="H125" i="4"/>
  <c r="N125" i="4" s="1"/>
  <c r="H122" i="4"/>
  <c r="N122" i="4" s="1"/>
  <c r="H119" i="4"/>
  <c r="N119" i="4" s="1"/>
  <c r="H106" i="4"/>
  <c r="N106" i="4" s="1"/>
  <c r="H179" i="4"/>
  <c r="N179" i="4" s="1"/>
  <c r="H173" i="4"/>
  <c r="N173" i="4" s="1"/>
  <c r="H150" i="4"/>
  <c r="N150" i="4" s="1"/>
  <c r="H147" i="4"/>
  <c r="N147" i="4" s="1"/>
  <c r="H141" i="4"/>
  <c r="N141" i="4" s="1"/>
  <c r="H123" i="4"/>
  <c r="N123" i="4" s="1"/>
  <c r="H120" i="4"/>
  <c r="N120" i="4" s="1"/>
  <c r="H111" i="4"/>
  <c r="N111" i="4" s="1"/>
  <c r="H175" i="4"/>
  <c r="N175" i="4" s="1"/>
  <c r="H168" i="4"/>
  <c r="N168" i="4" s="1"/>
  <c r="H152" i="4"/>
  <c r="N152" i="4" s="1"/>
  <c r="H145" i="4"/>
  <c r="N145" i="4" s="1"/>
  <c r="H138" i="4"/>
  <c r="N138" i="4" s="1"/>
  <c r="H115" i="4"/>
  <c r="N115" i="4" s="1"/>
  <c r="H103" i="4"/>
  <c r="N103" i="4" s="1"/>
  <c r="H232" i="4"/>
  <c r="N232" i="4" s="1"/>
  <c r="H181" i="4"/>
  <c r="N181" i="4" s="1"/>
  <c r="H174" i="4"/>
  <c r="N174" i="4" s="1"/>
  <c r="H151" i="4"/>
  <c r="N151" i="4" s="1"/>
  <c r="H140" i="4"/>
  <c r="N140" i="4" s="1"/>
  <c r="H126" i="4"/>
  <c r="N126" i="4" s="1"/>
  <c r="H110" i="4"/>
  <c r="N110" i="4" s="1"/>
  <c r="H105" i="4"/>
  <c r="N105" i="4" s="1"/>
  <c r="H169" i="4"/>
  <c r="N169" i="4" s="1"/>
  <c r="H144" i="4"/>
  <c r="N144" i="4" s="1"/>
  <c r="H128" i="4"/>
  <c r="N128" i="4" s="1"/>
  <c r="H121" i="4"/>
  <c r="N121" i="4" s="1"/>
  <c r="H114" i="4"/>
  <c r="N114" i="4" s="1"/>
  <c r="H107" i="4"/>
  <c r="N107" i="4" s="1"/>
  <c r="H187" i="4"/>
  <c r="N187" i="4" s="1"/>
  <c r="H162" i="4"/>
  <c r="N162" i="4" s="1"/>
  <c r="H132" i="4"/>
  <c r="N132" i="4" s="1"/>
  <c r="H116" i="4"/>
  <c r="N116" i="4" s="1"/>
  <c r="H109" i="4"/>
  <c r="N109" i="4" s="1"/>
  <c r="H104" i="4"/>
  <c r="N104" i="4" s="1"/>
  <c r="H233" i="4"/>
  <c r="N233" i="4" s="1"/>
  <c r="H229" i="4"/>
  <c r="H226" i="4"/>
  <c r="N226" i="4" s="1"/>
  <c r="H223" i="4"/>
  <c r="N223" i="4" s="1"/>
  <c r="H220" i="4"/>
  <c r="N220" i="4" s="1"/>
  <c r="H217" i="4"/>
  <c r="N217" i="4" s="1"/>
  <c r="H214" i="4"/>
  <c r="N214" i="4" s="1"/>
  <c r="H211" i="4"/>
  <c r="N211" i="4" s="1"/>
  <c r="H208" i="4"/>
  <c r="N208" i="4" s="1"/>
  <c r="H205" i="4"/>
  <c r="N205" i="4" s="1"/>
  <c r="H202" i="4"/>
  <c r="N202" i="4" s="1"/>
  <c r="H199" i="4"/>
  <c r="N199" i="4" s="1"/>
  <c r="H196" i="4"/>
  <c r="N196" i="4" s="1"/>
  <c r="H190" i="4"/>
  <c r="N190" i="4" s="1"/>
  <c r="H182" i="4"/>
  <c r="N182" i="4" s="1"/>
  <c r="H164" i="4"/>
  <c r="N164" i="4" s="1"/>
  <c r="H234" i="4"/>
  <c r="N234" i="4" s="1"/>
  <c r="H230" i="4"/>
  <c r="N230" i="4" s="1"/>
  <c r="H224" i="4"/>
  <c r="N224" i="4" s="1"/>
  <c r="H221" i="4"/>
  <c r="N221" i="4" s="1"/>
  <c r="H218" i="4"/>
  <c r="N218" i="4" s="1"/>
  <c r="H215" i="4"/>
  <c r="N215" i="4" s="1"/>
  <c r="H212" i="4"/>
  <c r="N212" i="4" s="1"/>
  <c r="H209" i="4"/>
  <c r="N209" i="4" s="1"/>
  <c r="H206" i="4"/>
  <c r="N206" i="4" s="1"/>
  <c r="H203" i="4"/>
  <c r="N203" i="4" s="1"/>
  <c r="H197" i="4"/>
  <c r="N197" i="4" s="1"/>
  <c r="H194" i="4"/>
  <c r="N194" i="4" s="1"/>
  <c r="H188" i="4"/>
  <c r="N188" i="4" s="1"/>
  <c r="H170" i="4"/>
  <c r="N170" i="4" s="1"/>
  <c r="H231" i="4"/>
  <c r="N231" i="4" s="1"/>
  <c r="H228" i="4"/>
  <c r="H225" i="4"/>
  <c r="N225" i="4" s="1"/>
  <c r="H222" i="4"/>
  <c r="N222" i="4" s="1"/>
  <c r="H219" i="4"/>
  <c r="N219" i="4" s="1"/>
  <c r="H216" i="4"/>
  <c r="N216" i="4" s="1"/>
  <c r="H213" i="4"/>
  <c r="N213" i="4" s="1"/>
  <c r="H210" i="4"/>
  <c r="N210" i="4" s="1"/>
  <c r="H207" i="4"/>
  <c r="N207" i="4" s="1"/>
  <c r="H204" i="4"/>
  <c r="N204" i="4" s="1"/>
  <c r="H201" i="4"/>
  <c r="N201" i="4" s="1"/>
  <c r="H192" i="4"/>
  <c r="N192" i="4" s="1"/>
  <c r="H189" i="4"/>
  <c r="N189" i="4" s="1"/>
  <c r="H176" i="4"/>
  <c r="N176" i="4" s="1"/>
  <c r="H158" i="4"/>
  <c r="N158" i="4" s="1"/>
  <c r="H91" i="4"/>
  <c r="N91" i="4" s="1"/>
  <c r="P472" i="4" l="1"/>
  <c r="M695" i="4"/>
  <c r="F668" i="4"/>
  <c r="G657" i="4"/>
  <c r="G887" i="4" s="1"/>
  <c r="G675" i="4"/>
  <c r="H675" i="4" s="1"/>
  <c r="N675" i="4" s="1"/>
  <c r="F647" i="4"/>
  <c r="F877" i="4" s="1"/>
  <c r="F1107" i="4" s="1"/>
  <c r="F1337" i="4" s="1"/>
  <c r="F663" i="4"/>
  <c r="F893" i="4" s="1"/>
  <c r="F1123" i="4" s="1"/>
  <c r="F1353" i="4" s="1"/>
  <c r="G649" i="4"/>
  <c r="G879" i="4" s="1"/>
  <c r="G1109" i="4" s="1"/>
  <c r="G1339" i="4" s="1"/>
  <c r="G1569" i="4" s="1"/>
  <c r="G1799" i="4" s="1"/>
  <c r="G670" i="4"/>
  <c r="G900" i="4" s="1"/>
  <c r="G1130" i="4" s="1"/>
  <c r="G1360" i="4" s="1"/>
  <c r="G1590" i="4" s="1"/>
  <c r="G1820" i="4" s="1"/>
  <c r="G644" i="4"/>
  <c r="H644" i="4" s="1"/>
  <c r="N644" i="4" s="1"/>
  <c r="G662" i="4"/>
  <c r="G892" i="4" s="1"/>
  <c r="G1122" i="4" s="1"/>
  <c r="G1352" i="4" s="1"/>
  <c r="G1582" i="4" s="1"/>
  <c r="G1812" i="4" s="1"/>
  <c r="F551" i="4"/>
  <c r="F781" i="4" s="1"/>
  <c r="F1011" i="4" s="1"/>
  <c r="G654" i="4"/>
  <c r="G884" i="4" s="1"/>
  <c r="G1114" i="4" s="1"/>
  <c r="G1344" i="4" s="1"/>
  <c r="G1574" i="4" s="1"/>
  <c r="F661" i="4"/>
  <c r="F891" i="4" s="1"/>
  <c r="F1121" i="4" s="1"/>
  <c r="F1351" i="4" s="1"/>
  <c r="F1581" i="4" s="1"/>
  <c r="G646" i="4"/>
  <c r="G876" i="4" s="1"/>
  <c r="G1106" i="4" s="1"/>
  <c r="G659" i="4"/>
  <c r="G889" i="4" s="1"/>
  <c r="G1119" i="4" s="1"/>
  <c r="G1349" i="4" s="1"/>
  <c r="G1579" i="4" s="1"/>
  <c r="G1809" i="4" s="1"/>
  <c r="G672" i="4"/>
  <c r="G902" i="4" s="1"/>
  <c r="G1132" i="4" s="1"/>
  <c r="G1362" i="4" s="1"/>
  <c r="G1592" i="4" s="1"/>
  <c r="G1822" i="4" s="1"/>
  <c r="F657" i="4"/>
  <c r="F887" i="4" s="1"/>
  <c r="F1117" i="4" s="1"/>
  <c r="F1347" i="4" s="1"/>
  <c r="F1577" i="4" s="1"/>
  <c r="G664" i="4"/>
  <c r="H664" i="4" s="1"/>
  <c r="N664" i="4" s="1"/>
  <c r="G677" i="4"/>
  <c r="G907" i="4" s="1"/>
  <c r="G1137" i="4" s="1"/>
  <c r="G1367" i="4" s="1"/>
  <c r="G1597" i="4" s="1"/>
  <c r="G1827" i="4" s="1"/>
  <c r="F645" i="4"/>
  <c r="H645" i="4" s="1"/>
  <c r="N645" i="4" s="1"/>
  <c r="F666" i="4"/>
  <c r="G673" i="4"/>
  <c r="G903" i="4" s="1"/>
  <c r="G1133" i="4" s="1"/>
  <c r="G1363" i="4" s="1"/>
  <c r="G1593" i="4" s="1"/>
  <c r="G1823" i="4" s="1"/>
  <c r="F674" i="4"/>
  <c r="F653" i="4"/>
  <c r="G647" i="4"/>
  <c r="G877" i="4" s="1"/>
  <c r="G1107" i="4" s="1"/>
  <c r="G663" i="4"/>
  <c r="G893" i="4" s="1"/>
  <c r="F670" i="4"/>
  <c r="F648" i="4"/>
  <c r="F669" i="4"/>
  <c r="H669" i="4" s="1"/>
  <c r="N669" i="4" s="1"/>
  <c r="G676" i="4"/>
  <c r="G906" i="4" s="1"/>
  <c r="G1136" i="4" s="1"/>
  <c r="G1366" i="4" s="1"/>
  <c r="G1596" i="4" s="1"/>
  <c r="G1826" i="4" s="1"/>
  <c r="F677" i="4"/>
  <c r="F659" i="4"/>
  <c r="G650" i="4"/>
  <c r="G880" i="4" s="1"/>
  <c r="G1110" i="4" s="1"/>
  <c r="G1340" i="4" s="1"/>
  <c r="G1570" i="4" s="1"/>
  <c r="G1800" i="4" s="1"/>
  <c r="G668" i="4"/>
  <c r="G898" i="4" s="1"/>
  <c r="G1128" i="4" s="1"/>
  <c r="G1358" i="4" s="1"/>
  <c r="G1588" i="4" s="1"/>
  <c r="G1818" i="4" s="1"/>
  <c r="O543" i="4"/>
  <c r="P543" i="4" s="1"/>
  <c r="F667" i="4"/>
  <c r="F897" i="4" s="1"/>
  <c r="F1127" i="4" s="1"/>
  <c r="F1357" i="4" s="1"/>
  <c r="G652" i="4"/>
  <c r="H652" i="4" s="1"/>
  <c r="N652" i="4" s="1"/>
  <c r="G665" i="4"/>
  <c r="G895" i="4" s="1"/>
  <c r="G1125" i="4" s="1"/>
  <c r="G1355" i="4" s="1"/>
  <c r="G1585" i="4" s="1"/>
  <c r="G1815" i="4" s="1"/>
  <c r="G667" i="4"/>
  <c r="G897" i="4" s="1"/>
  <c r="G648" i="4"/>
  <c r="G878" i="4" s="1"/>
  <c r="G1108" i="4" s="1"/>
  <c r="G1338" i="4" s="1"/>
  <c r="G1568" i="4" s="1"/>
  <c r="G1798" i="4" s="1"/>
  <c r="G666" i="4"/>
  <c r="G896" i="4" s="1"/>
  <c r="G1126" i="4" s="1"/>
  <c r="G1356" i="4" s="1"/>
  <c r="G1586" i="4" s="1"/>
  <c r="G1816" i="4" s="1"/>
  <c r="F651" i="4"/>
  <c r="F662" i="4"/>
  <c r="G671" i="4"/>
  <c r="G901" i="4" s="1"/>
  <c r="G1131" i="4" s="1"/>
  <c r="G1361" i="4" s="1"/>
  <c r="G1591" i="4" s="1"/>
  <c r="G1821" i="4" s="1"/>
  <c r="F660" i="4"/>
  <c r="G551" i="4"/>
  <c r="G781" i="4" s="1"/>
  <c r="G1011" i="4" s="1"/>
  <c r="G1241" i="4" s="1"/>
  <c r="G1471" i="4" s="1"/>
  <c r="G1701" i="4" s="1"/>
  <c r="F658" i="4"/>
  <c r="F654" i="4"/>
  <c r="H654" i="4" s="1"/>
  <c r="N654" i="4" s="1"/>
  <c r="G661" i="4"/>
  <c r="G891" i="4" s="1"/>
  <c r="G1121" i="4" s="1"/>
  <c r="G1351" i="4" s="1"/>
  <c r="G1581" i="4" s="1"/>
  <c r="G1811" i="4" s="1"/>
  <c r="F656" i="4"/>
  <c r="F886" i="4" s="1"/>
  <c r="F1116" i="4" s="1"/>
  <c r="G694" i="4"/>
  <c r="H694" i="4" s="1"/>
  <c r="F665" i="4"/>
  <c r="F895" i="4" s="1"/>
  <c r="F1125" i="4" s="1"/>
  <c r="F1355" i="4" s="1"/>
  <c r="G656" i="4"/>
  <c r="G886" i="4" s="1"/>
  <c r="G1116" i="4" s="1"/>
  <c r="G1346" i="4" s="1"/>
  <c r="G1576" i="4" s="1"/>
  <c r="G674" i="4"/>
  <c r="G904" i="4" s="1"/>
  <c r="G1134" i="4" s="1"/>
  <c r="G1364" i="4" s="1"/>
  <c r="G1594" i="4" s="1"/>
  <c r="G1824" i="4" s="1"/>
  <c r="O1390" i="4"/>
  <c r="P1390" i="4" s="1"/>
  <c r="F1336" i="4"/>
  <c r="O1160" i="4"/>
  <c r="P1160" i="4" s="1"/>
  <c r="H414" i="4"/>
  <c r="N414" i="4" s="1"/>
  <c r="O930" i="4"/>
  <c r="P930" i="4" s="1"/>
  <c r="H416" i="4"/>
  <c r="N416" i="4" s="1"/>
  <c r="F874" i="4"/>
  <c r="H464" i="4"/>
  <c r="H438" i="4"/>
  <c r="N438" i="4" s="1"/>
  <c r="H444" i="4"/>
  <c r="N444" i="4" s="1"/>
  <c r="H447" i="4"/>
  <c r="N447" i="4" s="1"/>
  <c r="H435" i="4"/>
  <c r="N435" i="4" s="1"/>
  <c r="H429" i="4"/>
  <c r="N429" i="4" s="1"/>
  <c r="H426" i="4"/>
  <c r="N426" i="4" s="1"/>
  <c r="H417" i="4"/>
  <c r="N417" i="4" s="1"/>
  <c r="H418" i="4"/>
  <c r="N418" i="4" s="1"/>
  <c r="H432" i="4"/>
  <c r="N432" i="4" s="1"/>
  <c r="H445" i="4"/>
  <c r="N445" i="4" s="1"/>
  <c r="H434" i="4"/>
  <c r="N434" i="4" s="1"/>
  <c r="H436" i="4"/>
  <c r="N436" i="4" s="1"/>
  <c r="H419" i="4"/>
  <c r="N419" i="4" s="1"/>
  <c r="H441" i="4"/>
  <c r="N441" i="4" s="1"/>
  <c r="H422" i="4"/>
  <c r="N422" i="4" s="1"/>
  <c r="H415" i="4"/>
  <c r="N415" i="4" s="1"/>
  <c r="H443" i="4"/>
  <c r="N443" i="4" s="1"/>
  <c r="H439" i="4"/>
  <c r="N439" i="4" s="1"/>
  <c r="H446" i="4"/>
  <c r="N446" i="4" s="1"/>
  <c r="H442" i="4"/>
  <c r="N442" i="4" s="1"/>
  <c r="H420" i="4"/>
  <c r="N420" i="4" s="1"/>
  <c r="H437" i="4"/>
  <c r="N437" i="4" s="1"/>
  <c r="H433" i="4"/>
  <c r="N433" i="4" s="1"/>
  <c r="H440" i="4"/>
  <c r="N440" i="4" s="1"/>
  <c r="H424" i="4"/>
  <c r="N424" i="4" s="1"/>
  <c r="H431" i="4"/>
  <c r="N431" i="4" s="1"/>
  <c r="H427" i="4"/>
  <c r="N427" i="4" s="1"/>
  <c r="H321" i="4"/>
  <c r="N321" i="4" s="1"/>
  <c r="H646" i="4" l="1"/>
  <c r="N646" i="4" s="1"/>
  <c r="H659" i="4"/>
  <c r="N659" i="4" s="1"/>
  <c r="H676" i="4"/>
  <c r="N676" i="4" s="1"/>
  <c r="H670" i="4"/>
  <c r="N670" i="4" s="1"/>
  <c r="H671" i="4"/>
  <c r="N671" i="4" s="1"/>
  <c r="G882" i="4"/>
  <c r="G1112" i="4" s="1"/>
  <c r="G1342" i="4" s="1"/>
  <c r="G1572" i="4" s="1"/>
  <c r="H650" i="4"/>
  <c r="N650" i="4" s="1"/>
  <c r="G924" i="4"/>
  <c r="G1154" i="4" s="1"/>
  <c r="G1384" i="4" s="1"/>
  <c r="G1614" i="4" s="1"/>
  <c r="G1844" i="4" s="1"/>
  <c r="H672" i="4"/>
  <c r="N672" i="4" s="1"/>
  <c r="H674" i="4"/>
  <c r="N674" i="4" s="1"/>
  <c r="G894" i="4"/>
  <c r="G1124" i="4" s="1"/>
  <c r="G1354" i="4" s="1"/>
  <c r="G1584" i="4" s="1"/>
  <c r="G1814" i="4" s="1"/>
  <c r="G874" i="4"/>
  <c r="G1104" i="4" s="1"/>
  <c r="G1334" i="4" s="1"/>
  <c r="G1336" i="4"/>
  <c r="H1106" i="4"/>
  <c r="N1106" i="4" s="1"/>
  <c r="H1355" i="4"/>
  <c r="N1355" i="4" s="1"/>
  <c r="H677" i="4"/>
  <c r="N677" i="4" s="1"/>
  <c r="H649" i="4"/>
  <c r="N649" i="4" s="1"/>
  <c r="H662" i="4"/>
  <c r="N662" i="4" s="1"/>
  <c r="F888" i="4"/>
  <c r="F890" i="4"/>
  <c r="F892" i="4"/>
  <c r="H648" i="4"/>
  <c r="N648" i="4" s="1"/>
  <c r="H1125" i="4"/>
  <c r="N1125" i="4" s="1"/>
  <c r="H1011" i="4"/>
  <c r="N1011" i="4" s="1"/>
  <c r="F1241" i="4"/>
  <c r="H1241" i="4" s="1"/>
  <c r="N1241" i="4" s="1"/>
  <c r="F1585" i="4"/>
  <c r="H1585" i="4" s="1"/>
  <c r="N1585" i="4" s="1"/>
  <c r="H891" i="4"/>
  <c r="N891" i="4" s="1"/>
  <c r="H1116" i="4"/>
  <c r="N1116" i="4" s="1"/>
  <c r="H781" i="4"/>
  <c r="N781" i="4" s="1"/>
  <c r="G1123" i="4"/>
  <c r="H893" i="4"/>
  <c r="N893" i="4" s="1"/>
  <c r="G1337" i="4"/>
  <c r="G1567" i="4" s="1"/>
  <c r="G1797" i="4" s="1"/>
  <c r="H1107" i="4"/>
  <c r="N1107" i="4" s="1"/>
  <c r="G1127" i="4"/>
  <c r="H897" i="4"/>
  <c r="N897" i="4" s="1"/>
  <c r="G1117" i="4"/>
  <c r="G1347" i="4" s="1"/>
  <c r="G1577" i="4" s="1"/>
  <c r="G1807" i="4" s="1"/>
  <c r="H887" i="4"/>
  <c r="N887" i="4" s="1"/>
  <c r="H886" i="4"/>
  <c r="N886" i="4" s="1"/>
  <c r="H673" i="4"/>
  <c r="N673" i="4" s="1"/>
  <c r="H877" i="4"/>
  <c r="N877" i="4" s="1"/>
  <c r="H1121" i="4"/>
  <c r="N1121" i="4" s="1"/>
  <c r="H656" i="4"/>
  <c r="N656" i="4" s="1"/>
  <c r="F884" i="4"/>
  <c r="F889" i="4"/>
  <c r="F899" i="4"/>
  <c r="F1129" i="4" s="1"/>
  <c r="F1359" i="4" s="1"/>
  <c r="F1589" i="4" s="1"/>
  <c r="F1819" i="4" s="1"/>
  <c r="F904" i="4"/>
  <c r="F875" i="4"/>
  <c r="F1105" i="4" s="1"/>
  <c r="F1335" i="4" s="1"/>
  <c r="H657" i="4"/>
  <c r="N657" i="4" s="1"/>
  <c r="H551" i="4"/>
  <c r="N551" i="4" s="1"/>
  <c r="H663" i="4"/>
  <c r="N663" i="4" s="1"/>
  <c r="G905" i="4"/>
  <c r="G1135" i="4" s="1"/>
  <c r="G1365" i="4" s="1"/>
  <c r="G1595" i="4" s="1"/>
  <c r="G1825" i="4" s="1"/>
  <c r="H895" i="4"/>
  <c r="N895" i="4" s="1"/>
  <c r="H665" i="4"/>
  <c r="N665" i="4" s="1"/>
  <c r="H667" i="4"/>
  <c r="N667" i="4" s="1"/>
  <c r="F907" i="4"/>
  <c r="F878" i="4"/>
  <c r="H661" i="4"/>
  <c r="N661" i="4" s="1"/>
  <c r="H647" i="4"/>
  <c r="N647" i="4" s="1"/>
  <c r="F1346" i="4"/>
  <c r="F1576" i="4" s="1"/>
  <c r="H666" i="4"/>
  <c r="N666" i="4" s="1"/>
  <c r="H668" i="4"/>
  <c r="N668" i="4" s="1"/>
  <c r="H876" i="4"/>
  <c r="N876" i="4" s="1"/>
  <c r="H1351" i="4"/>
  <c r="N1351" i="4" s="1"/>
  <c r="F881" i="4"/>
  <c r="F900" i="4"/>
  <c r="F883" i="4"/>
  <c r="F896" i="4"/>
  <c r="F898" i="4"/>
  <c r="F1807" i="4"/>
  <c r="H1581" i="4"/>
  <c r="N1581" i="4" s="1"/>
  <c r="F1811" i="4"/>
  <c r="F1567" i="4"/>
  <c r="F1583" i="4"/>
  <c r="F1587" i="4"/>
  <c r="F1104" i="4"/>
  <c r="G899" i="4"/>
  <c r="F906" i="4"/>
  <c r="F894" i="4"/>
  <c r="F905" i="4"/>
  <c r="F880" i="4"/>
  <c r="F903" i="4"/>
  <c r="F879" i="4"/>
  <c r="F902" i="4"/>
  <c r="F885" i="4"/>
  <c r="F924" i="4"/>
  <c r="F901" i="4"/>
  <c r="F882" i="4"/>
  <c r="G875" i="4"/>
  <c r="H874" i="4" l="1"/>
  <c r="N874" i="4" s="1"/>
  <c r="F1471" i="4"/>
  <c r="F1701" i="4" s="1"/>
  <c r="H1336" i="4"/>
  <c r="F1815" i="4"/>
  <c r="F1122" i="4"/>
  <c r="H892" i="4"/>
  <c r="N892" i="4" s="1"/>
  <c r="H1337" i="4"/>
  <c r="N1337" i="4" s="1"/>
  <c r="H1346" i="4"/>
  <c r="N1346" i="4" s="1"/>
  <c r="H1577" i="4"/>
  <c r="N1577" i="4" s="1"/>
  <c r="F1128" i="4"/>
  <c r="H898" i="4"/>
  <c r="N898" i="4" s="1"/>
  <c r="H1117" i="4"/>
  <c r="N1117" i="4" s="1"/>
  <c r="H1347" i="4"/>
  <c r="N1347" i="4" s="1"/>
  <c r="G1357" i="4"/>
  <c r="H1127" i="4"/>
  <c r="N1127" i="4" s="1"/>
  <c r="F1126" i="4"/>
  <c r="H896" i="4"/>
  <c r="N896" i="4" s="1"/>
  <c r="H904" i="4"/>
  <c r="N904" i="4" s="1"/>
  <c r="F1134" i="4"/>
  <c r="H900" i="4"/>
  <c r="N900" i="4" s="1"/>
  <c r="F1130" i="4"/>
  <c r="H907" i="4"/>
  <c r="N907" i="4" s="1"/>
  <c r="F1137" i="4"/>
  <c r="F1114" i="4"/>
  <c r="H884" i="4"/>
  <c r="N884" i="4" s="1"/>
  <c r="F1108" i="4"/>
  <c r="H878" i="4"/>
  <c r="N878" i="4" s="1"/>
  <c r="H889" i="4"/>
  <c r="N889" i="4" s="1"/>
  <c r="F1119" i="4"/>
  <c r="G1353" i="4"/>
  <c r="H1123" i="4"/>
  <c r="N1123" i="4" s="1"/>
  <c r="H1807" i="4"/>
  <c r="N1807" i="4" s="1"/>
  <c r="H1811" i="4"/>
  <c r="F1817" i="4"/>
  <c r="H1567" i="4"/>
  <c r="N1567" i="4" s="1"/>
  <c r="F1797" i="4"/>
  <c r="F1813" i="4"/>
  <c r="H1576" i="4"/>
  <c r="F1806" i="4"/>
  <c r="H1104" i="4"/>
  <c r="N1104" i="4" s="1"/>
  <c r="F1334" i="4"/>
  <c r="H924" i="4"/>
  <c r="F1154" i="4"/>
  <c r="H906" i="4"/>
  <c r="N906" i="4" s="1"/>
  <c r="F1136" i="4"/>
  <c r="H875" i="4"/>
  <c r="N875" i="4" s="1"/>
  <c r="G1105" i="4"/>
  <c r="H880" i="4"/>
  <c r="N880" i="4" s="1"/>
  <c r="F1110" i="4"/>
  <c r="H882" i="4"/>
  <c r="N882" i="4" s="1"/>
  <c r="F1112" i="4"/>
  <c r="H879" i="4"/>
  <c r="N879" i="4" s="1"/>
  <c r="F1109" i="4"/>
  <c r="H905" i="4"/>
  <c r="N905" i="4" s="1"/>
  <c r="F1135" i="4"/>
  <c r="H899" i="4"/>
  <c r="N899" i="4" s="1"/>
  <c r="G1129" i="4"/>
  <c r="H902" i="4"/>
  <c r="N902" i="4" s="1"/>
  <c r="F1132" i="4"/>
  <c r="H901" i="4"/>
  <c r="N901" i="4" s="1"/>
  <c r="F1131" i="4"/>
  <c r="H903" i="4"/>
  <c r="N903" i="4" s="1"/>
  <c r="F1133" i="4"/>
  <c r="H894" i="4"/>
  <c r="N894" i="4" s="1"/>
  <c r="F1124" i="4"/>
  <c r="H1471" i="4" l="1"/>
  <c r="N1471" i="4" s="1"/>
  <c r="H1815" i="4"/>
  <c r="N1815" i="4" s="1"/>
  <c r="F1352" i="4"/>
  <c r="H1122" i="4"/>
  <c r="N1122" i="4" s="1"/>
  <c r="F1344" i="4"/>
  <c r="H1114" i="4"/>
  <c r="N1114" i="4" s="1"/>
  <c r="F1367" i="4"/>
  <c r="H1137" i="4"/>
  <c r="N1137" i="4" s="1"/>
  <c r="F1338" i="4"/>
  <c r="H1108" i="4"/>
  <c r="N1108" i="4" s="1"/>
  <c r="H1126" i="4"/>
  <c r="N1126" i="4" s="1"/>
  <c r="F1356" i="4"/>
  <c r="H1128" i="4"/>
  <c r="N1128" i="4" s="1"/>
  <c r="F1358" i="4"/>
  <c r="F1360" i="4"/>
  <c r="H1130" i="4"/>
  <c r="N1130" i="4" s="1"/>
  <c r="G1587" i="4"/>
  <c r="H1357" i="4"/>
  <c r="N1357" i="4" s="1"/>
  <c r="H1119" i="4"/>
  <c r="N1119" i="4" s="1"/>
  <c r="F1349" i="4"/>
  <c r="F1364" i="4"/>
  <c r="H1134" i="4"/>
  <c r="N1134" i="4" s="1"/>
  <c r="G1583" i="4"/>
  <c r="H1353" i="4"/>
  <c r="N1353" i="4" s="1"/>
  <c r="H1701" i="4"/>
  <c r="N1701" i="4" s="1"/>
  <c r="H1797" i="4"/>
  <c r="N1797" i="4" s="1"/>
  <c r="H1334" i="4"/>
  <c r="H1133" i="4"/>
  <c r="N1133" i="4" s="1"/>
  <c r="F1363" i="4"/>
  <c r="H1132" i="4"/>
  <c r="N1132" i="4" s="1"/>
  <c r="F1362" i="4"/>
  <c r="H1110" i="4"/>
  <c r="N1110" i="4" s="1"/>
  <c r="F1340" i="4"/>
  <c r="H1124" i="4"/>
  <c r="N1124" i="4" s="1"/>
  <c r="F1354" i="4"/>
  <c r="H1131" i="4"/>
  <c r="N1131" i="4" s="1"/>
  <c r="F1361" i="4"/>
  <c r="H1135" i="4"/>
  <c r="N1135" i="4" s="1"/>
  <c r="F1365" i="4"/>
  <c r="H1112" i="4"/>
  <c r="N1112" i="4" s="1"/>
  <c r="F1342" i="4"/>
  <c r="H1136" i="4"/>
  <c r="N1136" i="4" s="1"/>
  <c r="F1366" i="4"/>
  <c r="H1109" i="4"/>
  <c r="N1109" i="4" s="1"/>
  <c r="F1339" i="4"/>
  <c r="H1154" i="4"/>
  <c r="F1384" i="4"/>
  <c r="H1129" i="4"/>
  <c r="N1129" i="4" s="1"/>
  <c r="G1359" i="4"/>
  <c r="H1105" i="4"/>
  <c r="N1105" i="4" s="1"/>
  <c r="G1335" i="4"/>
  <c r="F1582" i="4" l="1"/>
  <c r="H1352" i="4"/>
  <c r="N1352" i="4" s="1"/>
  <c r="H1360" i="4"/>
  <c r="N1360" i="4" s="1"/>
  <c r="F1590" i="4"/>
  <c r="F1574" i="4"/>
  <c r="H1344" i="4"/>
  <c r="N1344" i="4" s="1"/>
  <c r="G1813" i="4"/>
  <c r="H1583" i="4"/>
  <c r="N1583" i="4" s="1"/>
  <c r="G1817" i="4"/>
  <c r="H1587" i="4"/>
  <c r="N1587" i="4" s="1"/>
  <c r="F1568" i="4"/>
  <c r="H1338" i="4"/>
  <c r="N1338" i="4" s="1"/>
  <c r="H1358" i="4"/>
  <c r="N1358" i="4" s="1"/>
  <c r="F1588" i="4"/>
  <c r="H1364" i="4"/>
  <c r="N1364" i="4" s="1"/>
  <c r="F1594" i="4"/>
  <c r="H1367" i="4"/>
  <c r="N1367" i="4" s="1"/>
  <c r="F1597" i="4"/>
  <c r="H1349" i="4"/>
  <c r="N1349" i="4" s="1"/>
  <c r="F1579" i="4"/>
  <c r="F1586" i="4"/>
  <c r="H1356" i="4"/>
  <c r="N1356" i="4" s="1"/>
  <c r="H1335" i="4"/>
  <c r="H1366" i="4"/>
  <c r="N1366" i="4" s="1"/>
  <c r="F1596" i="4"/>
  <c r="H1361" i="4"/>
  <c r="N1361" i="4" s="1"/>
  <c r="F1591" i="4"/>
  <c r="H1362" i="4"/>
  <c r="N1362" i="4" s="1"/>
  <c r="F1592" i="4"/>
  <c r="H1384" i="4"/>
  <c r="F1614" i="4"/>
  <c r="H1342" i="4"/>
  <c r="N1342" i="4" s="1"/>
  <c r="F1572" i="4"/>
  <c r="H1354" i="4"/>
  <c r="N1354" i="4" s="1"/>
  <c r="F1584" i="4"/>
  <c r="H1363" i="4"/>
  <c r="N1363" i="4" s="1"/>
  <c r="F1593" i="4"/>
  <c r="H1359" i="4"/>
  <c r="N1359" i="4" s="1"/>
  <c r="G1589" i="4"/>
  <c r="H1339" i="4"/>
  <c r="N1339" i="4" s="1"/>
  <c r="F1569" i="4"/>
  <c r="H1365" i="4"/>
  <c r="N1365" i="4" s="1"/>
  <c r="F1595" i="4"/>
  <c r="H1340" i="4"/>
  <c r="N1340" i="4" s="1"/>
  <c r="F1570" i="4"/>
  <c r="F1812" i="4" l="1"/>
  <c r="H1582" i="4"/>
  <c r="N1582" i="4" s="1"/>
  <c r="H1813" i="4"/>
  <c r="N1813" i="4" s="1"/>
  <c r="H1590" i="4"/>
  <c r="N1590" i="4" s="1"/>
  <c r="F1820" i="4"/>
  <c r="H1586" i="4"/>
  <c r="N1586" i="4" s="1"/>
  <c r="F1816" i="4"/>
  <c r="H1594" i="4"/>
  <c r="N1594" i="4" s="1"/>
  <c r="F1824" i="4"/>
  <c r="H1579" i="4"/>
  <c r="N1579" i="4" s="1"/>
  <c r="F1809" i="4"/>
  <c r="F1798" i="4"/>
  <c r="H1568" i="4"/>
  <c r="N1568" i="4" s="1"/>
  <c r="H1588" i="4"/>
  <c r="N1588" i="4" s="1"/>
  <c r="F1818" i="4"/>
  <c r="H1817" i="4"/>
  <c r="N1817" i="4" s="1"/>
  <c r="F1827" i="4"/>
  <c r="H1597" i="4"/>
  <c r="N1597" i="4" s="1"/>
  <c r="H1574" i="4"/>
  <c r="H1595" i="4"/>
  <c r="N1595" i="4" s="1"/>
  <c r="F1825" i="4"/>
  <c r="H1593" i="4"/>
  <c r="N1593" i="4" s="1"/>
  <c r="F1823" i="4"/>
  <c r="H1614" i="4"/>
  <c r="F1844" i="4"/>
  <c r="H1591" i="4"/>
  <c r="N1591" i="4" s="1"/>
  <c r="F1821" i="4"/>
  <c r="H1569" i="4"/>
  <c r="N1569" i="4" s="1"/>
  <c r="F1799" i="4"/>
  <c r="H1584" i="4"/>
  <c r="N1584" i="4" s="1"/>
  <c r="F1814" i="4"/>
  <c r="H1596" i="4"/>
  <c r="N1596" i="4" s="1"/>
  <c r="F1826" i="4"/>
  <c r="H1570" i="4"/>
  <c r="N1570" i="4" s="1"/>
  <c r="F1800" i="4"/>
  <c r="H1589" i="4"/>
  <c r="N1589" i="4" s="1"/>
  <c r="G1819" i="4"/>
  <c r="H1572" i="4"/>
  <c r="H1592" i="4"/>
  <c r="N1592" i="4" s="1"/>
  <c r="F1822" i="4"/>
  <c r="H1812" i="4" l="1"/>
  <c r="N1812" i="4" s="1"/>
  <c r="H1809" i="4"/>
  <c r="H1816" i="4"/>
  <c r="N1816" i="4" s="1"/>
  <c r="H1818" i="4"/>
  <c r="N1818" i="4" s="1"/>
  <c r="H1820" i="4"/>
  <c r="N1820" i="4" s="1"/>
  <c r="H1827" i="4"/>
  <c r="N1827" i="4" s="1"/>
  <c r="H1798" i="4"/>
  <c r="N1798" i="4" s="1"/>
  <c r="H1824" i="4"/>
  <c r="N1824" i="4" s="1"/>
  <c r="H1800" i="4"/>
  <c r="N1800" i="4" s="1"/>
  <c r="H1825" i="4"/>
  <c r="N1825" i="4" s="1"/>
  <c r="H1819" i="4"/>
  <c r="N1819" i="4" s="1"/>
  <c r="H1823" i="4"/>
  <c r="N1823" i="4" s="1"/>
  <c r="H1822" i="4"/>
  <c r="N1822" i="4" s="1"/>
  <c r="H1814" i="4"/>
  <c r="N1814" i="4" s="1"/>
  <c r="H1821" i="4"/>
  <c r="N1821" i="4" s="1"/>
  <c r="H1826" i="4"/>
  <c r="N1826" i="4" s="1"/>
  <c r="H1799" i="4"/>
  <c r="N1799" i="4" s="1"/>
  <c r="H1844" i="4"/>
  <c r="BA201" i="3" l="1"/>
  <c r="J1811" i="4" s="1"/>
  <c r="M1811" i="4" s="1"/>
  <c r="N1811" i="4" s="1"/>
  <c r="AZ200" i="3"/>
  <c r="J1580" i="4" s="1"/>
  <c r="M1580" i="4" s="1"/>
  <c r="AY200" i="3"/>
  <c r="J1350" i="4" s="1"/>
  <c r="M1350" i="4" s="1"/>
  <c r="AX200" i="3"/>
  <c r="J1120" i="4" s="1"/>
  <c r="M1120" i="4" s="1"/>
  <c r="AW200" i="3"/>
  <c r="J890" i="4" s="1"/>
  <c r="M890" i="4" s="1"/>
  <c r="AO200" i="3"/>
  <c r="AN200" i="3"/>
  <c r="AL200" i="3"/>
  <c r="AK200" i="3"/>
  <c r="AJ200" i="3"/>
  <c r="AI200" i="3"/>
  <c r="AA200" i="3"/>
  <c r="I1580" i="4" s="1"/>
  <c r="Z200" i="3"/>
  <c r="I1350" i="4" s="1"/>
  <c r="Y200" i="3"/>
  <c r="I1120" i="4" s="1"/>
  <c r="X200" i="3"/>
  <c r="I890" i="4" s="1"/>
  <c r="F1120" i="4" s="1"/>
  <c r="G200" i="3"/>
  <c r="AB199" i="3"/>
  <c r="AZ198" i="3"/>
  <c r="J1578" i="4" s="1"/>
  <c r="M1578" i="4" s="1"/>
  <c r="AY198" i="3"/>
  <c r="J1348" i="4" s="1"/>
  <c r="M1348" i="4" s="1"/>
  <c r="AX198" i="3"/>
  <c r="J1118" i="4" s="1"/>
  <c r="M1118" i="4" s="1"/>
  <c r="AW198" i="3"/>
  <c r="J888" i="4" s="1"/>
  <c r="M888" i="4" s="1"/>
  <c r="AO198" i="3"/>
  <c r="AN198" i="3"/>
  <c r="AL198" i="3"/>
  <c r="AK198" i="3"/>
  <c r="AJ198" i="3"/>
  <c r="AI198" i="3"/>
  <c r="AA198" i="3"/>
  <c r="I1578" i="4" s="1"/>
  <c r="Z198" i="3"/>
  <c r="I1348" i="4" s="1"/>
  <c r="Y198" i="3"/>
  <c r="I1118" i="4" s="1"/>
  <c r="X198" i="3"/>
  <c r="I888" i="4" s="1"/>
  <c r="F1118" i="4" s="1"/>
  <c r="G198" i="3"/>
  <c r="AZ196" i="3"/>
  <c r="J1576" i="4" s="1"/>
  <c r="M1576" i="4" s="1"/>
  <c r="BA195" i="3"/>
  <c r="J1805" i="4" s="1"/>
  <c r="M1805" i="4" s="1"/>
  <c r="AY195" i="3"/>
  <c r="J1345" i="4" s="1"/>
  <c r="M1345" i="4" s="1"/>
  <c r="AX195" i="3"/>
  <c r="J1115" i="4" s="1"/>
  <c r="M1115" i="4" s="1"/>
  <c r="AW195" i="3"/>
  <c r="J885" i="4" s="1"/>
  <c r="M885" i="4" s="1"/>
  <c r="AO195" i="3"/>
  <c r="AN195" i="3"/>
  <c r="AM195" i="3"/>
  <c r="AK195" i="3"/>
  <c r="AJ195" i="3"/>
  <c r="AI195" i="3"/>
  <c r="AB195" i="3"/>
  <c r="I1805" i="4" s="1"/>
  <c r="Z195" i="3"/>
  <c r="I1345" i="4" s="1"/>
  <c r="Y195" i="3"/>
  <c r="I1115" i="4" s="1"/>
  <c r="X195" i="3"/>
  <c r="I885" i="4" s="1"/>
  <c r="F1115" i="4" s="1"/>
  <c r="G195" i="3"/>
  <c r="AA194" i="3"/>
  <c r="I1574" i="4" s="1"/>
  <c r="BA193" i="3"/>
  <c r="J1803" i="4" s="1"/>
  <c r="M1803" i="4" s="1"/>
  <c r="AY193" i="3"/>
  <c r="J1343" i="4" s="1"/>
  <c r="M1343" i="4" s="1"/>
  <c r="AX193" i="3"/>
  <c r="J1113" i="4" s="1"/>
  <c r="M1113" i="4" s="1"/>
  <c r="AW193" i="3"/>
  <c r="J883" i="4" s="1"/>
  <c r="M883" i="4" s="1"/>
  <c r="AO193" i="3"/>
  <c r="AN193" i="3"/>
  <c r="AM193" i="3"/>
  <c r="AK193" i="3"/>
  <c r="AJ193" i="3"/>
  <c r="AI193" i="3"/>
  <c r="AB193" i="3"/>
  <c r="I1803" i="4" s="1"/>
  <c r="Z193" i="3"/>
  <c r="I1343" i="4" s="1"/>
  <c r="Y193" i="3"/>
  <c r="I1113" i="4" s="1"/>
  <c r="X193" i="3"/>
  <c r="I883" i="4" s="1"/>
  <c r="F1113" i="4" s="1"/>
  <c r="G193" i="3"/>
  <c r="AA192" i="3"/>
  <c r="BA191" i="3"/>
  <c r="J1801" i="4" s="1"/>
  <c r="M1801" i="4" s="1"/>
  <c r="AY191" i="3"/>
  <c r="J1341" i="4" s="1"/>
  <c r="M1341" i="4" s="1"/>
  <c r="AX191" i="3"/>
  <c r="J1111" i="4" s="1"/>
  <c r="M1111" i="4" s="1"/>
  <c r="AW191" i="3"/>
  <c r="J881" i="4" s="1"/>
  <c r="M881" i="4" s="1"/>
  <c r="AO191" i="3"/>
  <c r="AN191" i="3"/>
  <c r="AM191" i="3"/>
  <c r="AK191" i="3"/>
  <c r="AJ191" i="3"/>
  <c r="AI191" i="3"/>
  <c r="AB191" i="3"/>
  <c r="I1801" i="4" s="1"/>
  <c r="Z191" i="3"/>
  <c r="I1341" i="4" s="1"/>
  <c r="Y191" i="3"/>
  <c r="I1111" i="4" s="1"/>
  <c r="X191" i="3"/>
  <c r="I881" i="4" s="1"/>
  <c r="F1111" i="4" s="1"/>
  <c r="G191" i="3"/>
  <c r="Z186" i="3"/>
  <c r="Z185" i="3"/>
  <c r="Z184" i="3"/>
  <c r="Z183" i="3"/>
  <c r="Z182" i="3"/>
  <c r="Z181" i="3"/>
  <c r="Z180" i="3"/>
  <c r="Z179" i="3"/>
  <c r="BA178" i="3"/>
  <c r="J1788" i="4" s="1"/>
  <c r="M1788" i="4" s="1"/>
  <c r="AZ178" i="3"/>
  <c r="J1558" i="4" s="1"/>
  <c r="M1558" i="4" s="1"/>
  <c r="AX178" i="3"/>
  <c r="J1098" i="4" s="1"/>
  <c r="M1098" i="4" s="1"/>
  <c r="AW178" i="3"/>
  <c r="J868" i="4" s="1"/>
  <c r="M868" i="4" s="1"/>
  <c r="AO178" i="3"/>
  <c r="AN178" i="3"/>
  <c r="AM178" i="3"/>
  <c r="AL178" i="3"/>
  <c r="AJ178" i="3"/>
  <c r="AI178" i="3"/>
  <c r="AB178" i="3"/>
  <c r="I1788" i="4" s="1"/>
  <c r="AA178" i="3"/>
  <c r="I1558" i="4" s="1"/>
  <c r="Y178" i="3"/>
  <c r="I1098" i="4" s="1"/>
  <c r="X178" i="3"/>
  <c r="I868" i="4" s="1"/>
  <c r="G178" i="3"/>
  <c r="Z177" i="3"/>
  <c r="Z176" i="3"/>
  <c r="Z175" i="3"/>
  <c r="Z174" i="3"/>
  <c r="Z173" i="3"/>
  <c r="BA172" i="3"/>
  <c r="J1782" i="4" s="1"/>
  <c r="M1782" i="4" s="1"/>
  <c r="AZ172" i="3"/>
  <c r="J1552" i="4" s="1"/>
  <c r="M1552" i="4" s="1"/>
  <c r="AX172" i="3"/>
  <c r="J1092" i="4" s="1"/>
  <c r="M1092" i="4" s="1"/>
  <c r="AW172" i="3"/>
  <c r="J862" i="4" s="1"/>
  <c r="M862" i="4" s="1"/>
  <c r="AO172" i="3"/>
  <c r="AN172" i="3"/>
  <c r="AM172" i="3"/>
  <c r="AL172" i="3"/>
  <c r="AJ172" i="3"/>
  <c r="AI172" i="3"/>
  <c r="AB172" i="3"/>
  <c r="I1782" i="4" s="1"/>
  <c r="AA172" i="3"/>
  <c r="I1552" i="4" s="1"/>
  <c r="Y172" i="3"/>
  <c r="I1092" i="4" s="1"/>
  <c r="X172" i="3"/>
  <c r="I862" i="4" s="1"/>
  <c r="G172" i="3"/>
  <c r="AY170" i="3"/>
  <c r="J1320" i="4" s="1"/>
  <c r="M1320" i="4" s="1"/>
  <c r="AY169" i="3"/>
  <c r="J1319" i="4" s="1"/>
  <c r="M1319" i="4" s="1"/>
  <c r="AY168" i="3"/>
  <c r="J1318" i="4" s="1"/>
  <c r="M1318" i="4" s="1"/>
  <c r="AY167" i="3"/>
  <c r="J1317" i="4" s="1"/>
  <c r="M1317" i="4" s="1"/>
  <c r="AY166" i="3"/>
  <c r="J1316" i="4" s="1"/>
  <c r="M1316" i="4" s="1"/>
  <c r="BA165" i="3"/>
  <c r="J1775" i="4" s="1"/>
  <c r="M1775" i="4" s="1"/>
  <c r="AZ165" i="3"/>
  <c r="J1545" i="4" s="1"/>
  <c r="M1545" i="4" s="1"/>
  <c r="AX165" i="3"/>
  <c r="J1085" i="4" s="1"/>
  <c r="M1085" i="4" s="1"/>
  <c r="AW165" i="3"/>
  <c r="J855" i="4" s="1"/>
  <c r="M855" i="4" s="1"/>
  <c r="AO165" i="3"/>
  <c r="AN165" i="3"/>
  <c r="AM165" i="3"/>
  <c r="AL165" i="3"/>
  <c r="AJ165" i="3"/>
  <c r="AI165" i="3"/>
  <c r="AB165" i="3"/>
  <c r="I1775" i="4" s="1"/>
  <c r="AA165" i="3"/>
  <c r="I1545" i="4" s="1"/>
  <c r="Y165" i="3"/>
  <c r="I1085" i="4" s="1"/>
  <c r="X165" i="3"/>
  <c r="I855" i="4" s="1"/>
  <c r="G165" i="3"/>
  <c r="Z164" i="3"/>
  <c r="Z163" i="3"/>
  <c r="Z162" i="3"/>
  <c r="I1312" i="4" s="1"/>
  <c r="BA161" i="3"/>
  <c r="J1771" i="4" s="1"/>
  <c r="M1771" i="4" s="1"/>
  <c r="AZ161" i="3"/>
  <c r="J1541" i="4" s="1"/>
  <c r="M1541" i="4" s="1"/>
  <c r="AX161" i="3"/>
  <c r="J1081" i="4" s="1"/>
  <c r="M1081" i="4" s="1"/>
  <c r="AW161" i="3"/>
  <c r="J851" i="4" s="1"/>
  <c r="M851" i="4" s="1"/>
  <c r="AO161" i="3"/>
  <c r="AN161" i="3"/>
  <c r="AM161" i="3"/>
  <c r="AL161" i="3"/>
  <c r="AJ161" i="3"/>
  <c r="AI161" i="3"/>
  <c r="AB161" i="3"/>
  <c r="I1771" i="4" s="1"/>
  <c r="AA161" i="3"/>
  <c r="I1541" i="4" s="1"/>
  <c r="Y161" i="3"/>
  <c r="I1081" i="4" s="1"/>
  <c r="X161" i="3"/>
  <c r="I851" i="4" s="1"/>
  <c r="G161" i="3"/>
  <c r="Z160" i="3"/>
  <c r="Z159" i="3"/>
  <c r="Z158" i="3"/>
  <c r="I1308" i="4" s="1"/>
  <c r="BA157" i="3"/>
  <c r="J1767" i="4" s="1"/>
  <c r="M1767" i="4" s="1"/>
  <c r="AZ157" i="3"/>
  <c r="J1537" i="4" s="1"/>
  <c r="M1537" i="4" s="1"/>
  <c r="AX157" i="3"/>
  <c r="J1077" i="4" s="1"/>
  <c r="M1077" i="4" s="1"/>
  <c r="AW157" i="3"/>
  <c r="J847" i="4" s="1"/>
  <c r="M847" i="4" s="1"/>
  <c r="AO157" i="3"/>
  <c r="AN157" i="3"/>
  <c r="AM157" i="3"/>
  <c r="AL157" i="3"/>
  <c r="AJ157" i="3"/>
  <c r="AI157" i="3"/>
  <c r="AB157" i="3"/>
  <c r="I1767" i="4" s="1"/>
  <c r="AA157" i="3"/>
  <c r="I1537" i="4" s="1"/>
  <c r="Y157" i="3"/>
  <c r="I1077" i="4" s="1"/>
  <c r="X157" i="3"/>
  <c r="I847" i="4" s="1"/>
  <c r="G157" i="3"/>
  <c r="Z156" i="3"/>
  <c r="Z155" i="3"/>
  <c r="Z154" i="3"/>
  <c r="Z153" i="3"/>
  <c r="Z152" i="3"/>
  <c r="Z151" i="3"/>
  <c r="Z150" i="3"/>
  <c r="BA149" i="3"/>
  <c r="J1759" i="4" s="1"/>
  <c r="M1759" i="4" s="1"/>
  <c r="AZ149" i="3"/>
  <c r="J1529" i="4" s="1"/>
  <c r="M1529" i="4" s="1"/>
  <c r="AX149" i="3"/>
  <c r="J1069" i="4" s="1"/>
  <c r="M1069" i="4" s="1"/>
  <c r="AW149" i="3"/>
  <c r="J839" i="4" s="1"/>
  <c r="M839" i="4" s="1"/>
  <c r="AO149" i="3"/>
  <c r="AN149" i="3"/>
  <c r="AM149" i="3"/>
  <c r="AL149" i="3"/>
  <c r="AJ149" i="3"/>
  <c r="AI149" i="3"/>
  <c r="AB149" i="3"/>
  <c r="I1759" i="4" s="1"/>
  <c r="AA149" i="3"/>
  <c r="I1529" i="4" s="1"/>
  <c r="Y149" i="3"/>
  <c r="I1069" i="4" s="1"/>
  <c r="X149" i="3"/>
  <c r="I839" i="4" s="1"/>
  <c r="G149" i="3"/>
  <c r="Y147" i="3"/>
  <c r="BA146" i="3"/>
  <c r="J1756" i="4" s="1"/>
  <c r="M1756" i="4" s="1"/>
  <c r="AZ146" i="3"/>
  <c r="J1526" i="4" s="1"/>
  <c r="M1526" i="4" s="1"/>
  <c r="AY146" i="3"/>
  <c r="J1296" i="4" s="1"/>
  <c r="M1296" i="4" s="1"/>
  <c r="AW146" i="3"/>
  <c r="J836" i="4" s="1"/>
  <c r="M836" i="4" s="1"/>
  <c r="AO146" i="3"/>
  <c r="AN146" i="3"/>
  <c r="AM146" i="3"/>
  <c r="AL146" i="3"/>
  <c r="AK146" i="3"/>
  <c r="AI146" i="3"/>
  <c r="AB146" i="3"/>
  <c r="I1756" i="4" s="1"/>
  <c r="AA146" i="3"/>
  <c r="I1526" i="4" s="1"/>
  <c r="Z146" i="3"/>
  <c r="I1296" i="4" s="1"/>
  <c r="G146" i="3"/>
  <c r="Y145" i="3"/>
  <c r="Y144" i="3"/>
  <c r="Y143" i="3"/>
  <c r="Y142" i="3"/>
  <c r="Y141" i="3"/>
  <c r="Y140" i="3"/>
  <c r="I1060" i="4" s="1"/>
  <c r="BA139" i="3"/>
  <c r="J1749" i="4" s="1"/>
  <c r="M1749" i="4" s="1"/>
  <c r="AZ139" i="3"/>
  <c r="J1519" i="4" s="1"/>
  <c r="M1519" i="4" s="1"/>
  <c r="AY139" i="3"/>
  <c r="J1289" i="4" s="1"/>
  <c r="M1289" i="4" s="1"/>
  <c r="AW139" i="3"/>
  <c r="J829" i="4" s="1"/>
  <c r="M829" i="4" s="1"/>
  <c r="AO139" i="3"/>
  <c r="AN139" i="3"/>
  <c r="AM139" i="3"/>
  <c r="AL139" i="3"/>
  <c r="AK139" i="3"/>
  <c r="AI139" i="3"/>
  <c r="AB139" i="3"/>
  <c r="I1749" i="4" s="1"/>
  <c r="AA139" i="3"/>
  <c r="I1519" i="4" s="1"/>
  <c r="Z139" i="3"/>
  <c r="I1289" i="4" s="1"/>
  <c r="X139" i="3"/>
  <c r="I829" i="4" s="1"/>
  <c r="G139" i="3"/>
  <c r="Y138" i="3"/>
  <c r="Y137" i="3"/>
  <c r="AX136" i="3"/>
  <c r="J1056" i="4" s="1"/>
  <c r="M1056" i="4" s="1"/>
  <c r="Y135" i="3"/>
  <c r="Y134" i="3"/>
  <c r="BA133" i="3"/>
  <c r="J1743" i="4" s="1"/>
  <c r="M1743" i="4" s="1"/>
  <c r="AZ133" i="3"/>
  <c r="J1513" i="4" s="1"/>
  <c r="M1513" i="4" s="1"/>
  <c r="AY133" i="3"/>
  <c r="J1283" i="4" s="1"/>
  <c r="M1283" i="4" s="1"/>
  <c r="AW133" i="3"/>
  <c r="J823" i="4" s="1"/>
  <c r="M823" i="4" s="1"/>
  <c r="AO133" i="3"/>
  <c r="AS133" i="3" s="1"/>
  <c r="G133" i="4" s="1"/>
  <c r="H133" i="4" s="1"/>
  <c r="N133" i="4" s="1"/>
  <c r="AN133" i="3"/>
  <c r="AM133" i="3"/>
  <c r="AL133" i="3"/>
  <c r="AK133" i="3"/>
  <c r="AI133" i="3"/>
  <c r="AB133" i="3"/>
  <c r="I1743" i="4" s="1"/>
  <c r="AA133" i="3"/>
  <c r="I1513" i="4" s="1"/>
  <c r="Z133" i="3"/>
  <c r="I1283" i="4" s="1"/>
  <c r="X133" i="3"/>
  <c r="I823" i="4" s="1"/>
  <c r="G133" i="3"/>
  <c r="Y132" i="3"/>
  <c r="BA131" i="3"/>
  <c r="J1741" i="4" s="1"/>
  <c r="M1741" i="4" s="1"/>
  <c r="AZ131" i="3"/>
  <c r="J1511" i="4" s="1"/>
  <c r="M1511" i="4" s="1"/>
  <c r="AY131" i="3"/>
  <c r="J1281" i="4" s="1"/>
  <c r="M1281" i="4" s="1"/>
  <c r="AW131" i="3"/>
  <c r="J821" i="4" s="1"/>
  <c r="M821" i="4" s="1"/>
  <c r="AO131" i="3"/>
  <c r="AN131" i="3"/>
  <c r="AM131" i="3"/>
  <c r="AL131" i="3"/>
  <c r="AK131" i="3"/>
  <c r="AI131" i="3"/>
  <c r="AB131" i="3"/>
  <c r="I1741" i="4" s="1"/>
  <c r="AA131" i="3"/>
  <c r="I1511" i="4" s="1"/>
  <c r="Z131" i="3"/>
  <c r="I1281" i="4" s="1"/>
  <c r="X131" i="3"/>
  <c r="I821" i="4" s="1"/>
  <c r="G131" i="3"/>
  <c r="X129" i="3"/>
  <c r="X128" i="3"/>
  <c r="X127" i="3"/>
  <c r="X126" i="3"/>
  <c r="X125" i="3"/>
  <c r="I815" i="4" s="1"/>
  <c r="BA124" i="3"/>
  <c r="J1734" i="4" s="1"/>
  <c r="M1734" i="4" s="1"/>
  <c r="AZ124" i="3"/>
  <c r="J1504" i="4" s="1"/>
  <c r="M1504" i="4" s="1"/>
  <c r="AY124" i="3"/>
  <c r="J1274" i="4" s="1"/>
  <c r="M1274" i="4" s="1"/>
  <c r="AX124" i="3"/>
  <c r="J1044" i="4" s="1"/>
  <c r="M1044" i="4" s="1"/>
  <c r="AO124" i="3"/>
  <c r="AN124" i="3"/>
  <c r="AM124" i="3"/>
  <c r="AL124" i="3"/>
  <c r="AK124" i="3"/>
  <c r="AJ124" i="3"/>
  <c r="AB124" i="3"/>
  <c r="I1734" i="4" s="1"/>
  <c r="AA124" i="3"/>
  <c r="I1504" i="4" s="1"/>
  <c r="Z124" i="3"/>
  <c r="I1274" i="4" s="1"/>
  <c r="Y124" i="3"/>
  <c r="I1044" i="4" s="1"/>
  <c r="G124" i="3"/>
  <c r="X123" i="3"/>
  <c r="X122" i="3"/>
  <c r="X121" i="3"/>
  <c r="X120" i="3"/>
  <c r="X119" i="3"/>
  <c r="X118" i="3"/>
  <c r="BA117" i="3"/>
  <c r="J1727" i="4" s="1"/>
  <c r="M1727" i="4" s="1"/>
  <c r="AZ117" i="3"/>
  <c r="J1497" i="4" s="1"/>
  <c r="M1497" i="4" s="1"/>
  <c r="AY117" i="3"/>
  <c r="J1267" i="4" s="1"/>
  <c r="M1267" i="4" s="1"/>
  <c r="AX117" i="3"/>
  <c r="J1037" i="4" s="1"/>
  <c r="M1037" i="4" s="1"/>
  <c r="AO117" i="3"/>
  <c r="AN117" i="3"/>
  <c r="AM117" i="3"/>
  <c r="AL117" i="3"/>
  <c r="AK117" i="3"/>
  <c r="AJ117" i="3"/>
  <c r="AB117" i="3"/>
  <c r="I1727" i="4" s="1"/>
  <c r="AA117" i="3"/>
  <c r="I1497" i="4" s="1"/>
  <c r="Z117" i="3"/>
  <c r="I1267" i="4" s="1"/>
  <c r="Y117" i="3"/>
  <c r="I1037" i="4" s="1"/>
  <c r="G117" i="3"/>
  <c r="X116" i="3"/>
  <c r="X115" i="3"/>
  <c r="X114" i="3"/>
  <c r="X113" i="3"/>
  <c r="I803" i="4" s="1"/>
  <c r="BA112" i="3"/>
  <c r="J1722" i="4" s="1"/>
  <c r="M1722" i="4" s="1"/>
  <c r="AZ112" i="3"/>
  <c r="J1492" i="4" s="1"/>
  <c r="M1492" i="4" s="1"/>
  <c r="AY112" i="3"/>
  <c r="J1262" i="4" s="1"/>
  <c r="M1262" i="4" s="1"/>
  <c r="AX112" i="3"/>
  <c r="J1032" i="4" s="1"/>
  <c r="M1032" i="4" s="1"/>
  <c r="AO112" i="3"/>
  <c r="AN112" i="3"/>
  <c r="AM112" i="3"/>
  <c r="AL112" i="3"/>
  <c r="AK112" i="3"/>
  <c r="AJ112" i="3"/>
  <c r="AB112" i="3"/>
  <c r="I1722" i="4" s="1"/>
  <c r="AA112" i="3"/>
  <c r="I1492" i="4" s="1"/>
  <c r="Z112" i="3"/>
  <c r="I1262" i="4" s="1"/>
  <c r="Y112" i="3"/>
  <c r="I1032" i="4" s="1"/>
  <c r="G112" i="3"/>
  <c r="X111" i="3"/>
  <c r="X110" i="3"/>
  <c r="X109" i="3"/>
  <c r="BA108" i="3"/>
  <c r="J1718" i="4" s="1"/>
  <c r="AZ108" i="3"/>
  <c r="J1488" i="4" s="1"/>
  <c r="AY108" i="3"/>
  <c r="J1258" i="4" s="1"/>
  <c r="AX108" i="3"/>
  <c r="J1028" i="4" s="1"/>
  <c r="AO108" i="3"/>
  <c r="AN108" i="3"/>
  <c r="AM108" i="3"/>
  <c r="AL108" i="3"/>
  <c r="AK108" i="3"/>
  <c r="AJ108" i="3"/>
  <c r="AB108" i="3"/>
  <c r="AA108" i="3"/>
  <c r="Z108" i="3"/>
  <c r="Y108" i="3"/>
  <c r="G108" i="3"/>
  <c r="M1258" i="4" l="1"/>
  <c r="I1718" i="4"/>
  <c r="AB235" i="3"/>
  <c r="R7" i="1" s="1"/>
  <c r="AS108" i="3"/>
  <c r="G108" i="4" s="1"/>
  <c r="H108" i="4" s="1"/>
  <c r="N108" i="4" s="1"/>
  <c r="AW110" i="3"/>
  <c r="J800" i="4" s="1"/>
  <c r="M800" i="4" s="1"/>
  <c r="I800" i="4"/>
  <c r="AS112" i="3"/>
  <c r="G112" i="4" s="1"/>
  <c r="H112" i="4" s="1"/>
  <c r="N112" i="4" s="1"/>
  <c r="AW114" i="3"/>
  <c r="J804" i="4" s="1"/>
  <c r="M804" i="4" s="1"/>
  <c r="I804" i="4"/>
  <c r="AW118" i="3"/>
  <c r="J808" i="4" s="1"/>
  <c r="M808" i="4" s="1"/>
  <c r="I808" i="4"/>
  <c r="AW128" i="3"/>
  <c r="J818" i="4" s="1"/>
  <c r="M818" i="4" s="1"/>
  <c r="I818" i="4"/>
  <c r="AS131" i="3"/>
  <c r="G131" i="4" s="1"/>
  <c r="H131" i="4" s="1"/>
  <c r="N131" i="4" s="1"/>
  <c r="AX137" i="3"/>
  <c r="J1057" i="4" s="1"/>
  <c r="M1057" i="4" s="1"/>
  <c r="I1057" i="4"/>
  <c r="AS139" i="3"/>
  <c r="G139" i="4" s="1"/>
  <c r="H139" i="4" s="1"/>
  <c r="N139" i="4" s="1"/>
  <c r="AX141" i="3"/>
  <c r="J1061" i="4" s="1"/>
  <c r="M1061" i="4" s="1"/>
  <c r="I1061" i="4"/>
  <c r="AS149" i="3"/>
  <c r="G149" i="4" s="1"/>
  <c r="H149" i="4" s="1"/>
  <c r="N149" i="4" s="1"/>
  <c r="AY151" i="3"/>
  <c r="J1301" i="4" s="1"/>
  <c r="M1301" i="4" s="1"/>
  <c r="I1301" i="4"/>
  <c r="AS172" i="3"/>
  <c r="G172" i="4" s="1"/>
  <c r="H172" i="4" s="1"/>
  <c r="N172" i="4" s="1"/>
  <c r="AY174" i="3"/>
  <c r="J1324" i="4" s="1"/>
  <c r="M1324" i="4" s="1"/>
  <c r="I1324" i="4"/>
  <c r="AY184" i="3"/>
  <c r="J1334" i="4" s="1"/>
  <c r="M1334" i="4" s="1"/>
  <c r="G1564" i="4" s="1"/>
  <c r="G1794" i="4" s="1"/>
  <c r="I1334" i="4"/>
  <c r="AZ192" i="3"/>
  <c r="J1572" i="4" s="1"/>
  <c r="M1572" i="4" s="1"/>
  <c r="G1802" i="4" s="1"/>
  <c r="I1572" i="4"/>
  <c r="F1345" i="4"/>
  <c r="BA199" i="3"/>
  <c r="J1809" i="4" s="1"/>
  <c r="M1809" i="4" s="1"/>
  <c r="I1809" i="4"/>
  <c r="M1028" i="4"/>
  <c r="AW111" i="3"/>
  <c r="J801" i="4" s="1"/>
  <c r="M801" i="4" s="1"/>
  <c r="I801" i="4"/>
  <c r="AW115" i="3"/>
  <c r="J805" i="4" s="1"/>
  <c r="M805" i="4" s="1"/>
  <c r="I805" i="4"/>
  <c r="AS117" i="3"/>
  <c r="G117" i="4" s="1"/>
  <c r="H117" i="4" s="1"/>
  <c r="N117" i="4" s="1"/>
  <c r="AW119" i="3"/>
  <c r="J809" i="4" s="1"/>
  <c r="M809" i="4" s="1"/>
  <c r="I809" i="4"/>
  <c r="AW129" i="3"/>
  <c r="J819" i="4" s="1"/>
  <c r="M819" i="4" s="1"/>
  <c r="I819" i="4"/>
  <c r="AX138" i="3"/>
  <c r="J1058" i="4" s="1"/>
  <c r="M1058" i="4" s="1"/>
  <c r="I1058" i="4"/>
  <c r="AX142" i="3"/>
  <c r="J1062" i="4" s="1"/>
  <c r="M1062" i="4" s="1"/>
  <c r="I1062" i="4"/>
  <c r="AX147" i="3"/>
  <c r="J1067" i="4" s="1"/>
  <c r="M1067" i="4" s="1"/>
  <c r="I1067" i="4"/>
  <c r="AY152" i="3"/>
  <c r="J1302" i="4" s="1"/>
  <c r="M1302" i="4" s="1"/>
  <c r="I1302" i="4"/>
  <c r="AY175" i="3"/>
  <c r="J1325" i="4" s="1"/>
  <c r="M1325" i="4" s="1"/>
  <c r="I1325" i="4"/>
  <c r="AY179" i="3"/>
  <c r="J1329" i="4" s="1"/>
  <c r="M1329" i="4" s="1"/>
  <c r="I1329" i="4"/>
  <c r="AY185" i="3"/>
  <c r="J1335" i="4" s="1"/>
  <c r="M1335" i="4" s="1"/>
  <c r="G1565" i="4" s="1"/>
  <c r="G1795" i="4" s="1"/>
  <c r="I1335" i="4"/>
  <c r="AS191" i="3"/>
  <c r="G191" i="4" s="1"/>
  <c r="G421" i="4" s="1"/>
  <c r="AS198" i="3"/>
  <c r="G198" i="4" s="1"/>
  <c r="G428" i="4" s="1"/>
  <c r="AW116" i="3"/>
  <c r="J806" i="4" s="1"/>
  <c r="M806" i="4" s="1"/>
  <c r="I806" i="4"/>
  <c r="AS146" i="3"/>
  <c r="G146" i="4" s="1"/>
  <c r="H146" i="4" s="1"/>
  <c r="N146" i="4" s="1"/>
  <c r="AY176" i="3"/>
  <c r="J1326" i="4" s="1"/>
  <c r="M1326" i="4" s="1"/>
  <c r="I1326" i="4"/>
  <c r="AS178" i="3"/>
  <c r="G178" i="4" s="1"/>
  <c r="H178" i="4" s="1"/>
  <c r="N178" i="4" s="1"/>
  <c r="AY186" i="3"/>
  <c r="J1336" i="4" s="1"/>
  <c r="M1336" i="4" s="1"/>
  <c r="G1566" i="4" s="1"/>
  <c r="G1796" i="4" s="1"/>
  <c r="I1336" i="4"/>
  <c r="G1806" i="4"/>
  <c r="H1806" i="4" s="1"/>
  <c r="N1806" i="4" s="1"/>
  <c r="N1576" i="4"/>
  <c r="F1350" i="4"/>
  <c r="Y235" i="3"/>
  <c r="O7" i="1" s="1"/>
  <c r="I1028" i="4"/>
  <c r="M1488" i="4"/>
  <c r="AW121" i="3"/>
  <c r="J811" i="4" s="1"/>
  <c r="M811" i="4" s="1"/>
  <c r="I811" i="4"/>
  <c r="AX134" i="3"/>
  <c r="J1054" i="4" s="1"/>
  <c r="M1054" i="4" s="1"/>
  <c r="I1054" i="4"/>
  <c r="AY154" i="3"/>
  <c r="J1304" i="4" s="1"/>
  <c r="M1304" i="4" s="1"/>
  <c r="I1304" i="4"/>
  <c r="AY177" i="3"/>
  <c r="J1327" i="4" s="1"/>
  <c r="M1327" i="4" s="1"/>
  <c r="I1327" i="4"/>
  <c r="AY181" i="3"/>
  <c r="J1331" i="4" s="1"/>
  <c r="M1331" i="4" s="1"/>
  <c r="I1331" i="4"/>
  <c r="AW122" i="3"/>
  <c r="J812" i="4" s="1"/>
  <c r="M812" i="4" s="1"/>
  <c r="I812" i="4"/>
  <c r="AS124" i="3"/>
  <c r="G124" i="4" s="1"/>
  <c r="H124" i="4" s="1"/>
  <c r="N124" i="4" s="1"/>
  <c r="AW126" i="3"/>
  <c r="J816" i="4" s="1"/>
  <c r="M816" i="4" s="1"/>
  <c r="I816" i="4"/>
  <c r="AX135" i="3"/>
  <c r="J1055" i="4" s="1"/>
  <c r="M1055" i="4" s="1"/>
  <c r="I1055" i="4"/>
  <c r="AX145" i="3"/>
  <c r="J1065" i="4" s="1"/>
  <c r="M1065" i="4" s="1"/>
  <c r="I1065" i="4"/>
  <c r="AY155" i="3"/>
  <c r="J1305" i="4" s="1"/>
  <c r="M1305" i="4" s="1"/>
  <c r="I1305" i="4"/>
  <c r="AS157" i="3"/>
  <c r="G157" i="4" s="1"/>
  <c r="H157" i="4" s="1"/>
  <c r="N157" i="4" s="1"/>
  <c r="AY159" i="3"/>
  <c r="J1309" i="4" s="1"/>
  <c r="M1309" i="4" s="1"/>
  <c r="I1309" i="4"/>
  <c r="AS161" i="3"/>
  <c r="G161" i="4" s="1"/>
  <c r="H161" i="4" s="1"/>
  <c r="N161" i="4" s="1"/>
  <c r="AY163" i="3"/>
  <c r="J1313" i="4" s="1"/>
  <c r="M1313" i="4" s="1"/>
  <c r="I1313" i="4"/>
  <c r="AS165" i="3"/>
  <c r="G165" i="4" s="1"/>
  <c r="H165" i="4" s="1"/>
  <c r="N165" i="4" s="1"/>
  <c r="AY182" i="3"/>
  <c r="J1332" i="4" s="1"/>
  <c r="M1332" i="4" s="1"/>
  <c r="I1332" i="4"/>
  <c r="F1341" i="4"/>
  <c r="F1804" i="4"/>
  <c r="F1348" i="4"/>
  <c r="AW120" i="3"/>
  <c r="J810" i="4" s="1"/>
  <c r="M810" i="4" s="1"/>
  <c r="I810" i="4"/>
  <c r="AX143" i="3"/>
  <c r="J1063" i="4" s="1"/>
  <c r="M1063" i="4" s="1"/>
  <c r="I1063" i="4"/>
  <c r="AY153" i="3"/>
  <c r="J1303" i="4" s="1"/>
  <c r="M1303" i="4" s="1"/>
  <c r="I1303" i="4"/>
  <c r="AY180" i="3"/>
  <c r="J1330" i="4" s="1"/>
  <c r="M1330" i="4" s="1"/>
  <c r="I1330" i="4"/>
  <c r="F1343" i="4"/>
  <c r="AX144" i="3"/>
  <c r="J1064" i="4" s="1"/>
  <c r="M1064" i="4" s="1"/>
  <c r="I1064" i="4"/>
  <c r="AS195" i="3"/>
  <c r="G195" i="4" s="1"/>
  <c r="G425" i="4" s="1"/>
  <c r="Z235" i="3"/>
  <c r="P7" i="1" s="1"/>
  <c r="I1258" i="4"/>
  <c r="M1718" i="4"/>
  <c r="M1845" i="4" s="1"/>
  <c r="J1845" i="4"/>
  <c r="I1488" i="4"/>
  <c r="AA235" i="3"/>
  <c r="Q7" i="1" s="1"/>
  <c r="AW109" i="3"/>
  <c r="J799" i="4" s="1"/>
  <c r="I799" i="4"/>
  <c r="AW123" i="3"/>
  <c r="J813" i="4" s="1"/>
  <c r="M813" i="4" s="1"/>
  <c r="I813" i="4"/>
  <c r="AW127" i="3"/>
  <c r="J817" i="4" s="1"/>
  <c r="M817" i="4" s="1"/>
  <c r="I817" i="4"/>
  <c r="AX132" i="3"/>
  <c r="J1052" i="4" s="1"/>
  <c r="M1052" i="4" s="1"/>
  <c r="I1052" i="4"/>
  <c r="AY150" i="3"/>
  <c r="J1300" i="4" s="1"/>
  <c r="M1300" i="4" s="1"/>
  <c r="I1300" i="4"/>
  <c r="AY156" i="3"/>
  <c r="J1306" i="4" s="1"/>
  <c r="M1306" i="4" s="1"/>
  <c r="I1306" i="4"/>
  <c r="AY160" i="3"/>
  <c r="J1310" i="4" s="1"/>
  <c r="M1310" i="4" s="1"/>
  <c r="I1310" i="4"/>
  <c r="AY164" i="3"/>
  <c r="J1314" i="4" s="1"/>
  <c r="M1314" i="4" s="1"/>
  <c r="I1314" i="4"/>
  <c r="AY173" i="3"/>
  <c r="J1323" i="4" s="1"/>
  <c r="M1323" i="4" s="1"/>
  <c r="I1323" i="4"/>
  <c r="AY183" i="3"/>
  <c r="J1333" i="4" s="1"/>
  <c r="M1333" i="4" s="1"/>
  <c r="I1333" i="4"/>
  <c r="AS193" i="3"/>
  <c r="G193" i="4" s="1"/>
  <c r="G423" i="4" s="1"/>
  <c r="AS200" i="3"/>
  <c r="G200" i="4" s="1"/>
  <c r="G430" i="4" s="1"/>
  <c r="X112" i="3"/>
  <c r="I802" i="4" s="1"/>
  <c r="X117" i="3"/>
  <c r="I807" i="4" s="1"/>
  <c r="AY162" i="3"/>
  <c r="J1312" i="4" s="1"/>
  <c r="M1312" i="4" s="1"/>
  <c r="X108" i="3"/>
  <c r="AZ194" i="3"/>
  <c r="X124" i="3"/>
  <c r="I814" i="4" s="1"/>
  <c r="AW113" i="3"/>
  <c r="J803" i="4" s="1"/>
  <c r="M803" i="4" s="1"/>
  <c r="AW125" i="3"/>
  <c r="J815" i="4" s="1"/>
  <c r="M815" i="4" s="1"/>
  <c r="AX140" i="3"/>
  <c r="J1060" i="4" s="1"/>
  <c r="M1060" i="4" s="1"/>
  <c r="AY158" i="3"/>
  <c r="J1308" i="4" s="1"/>
  <c r="M1308" i="4" s="1"/>
  <c r="H191" i="4" l="1"/>
  <c r="N191" i="4" s="1"/>
  <c r="H200" i="4"/>
  <c r="N200" i="4" s="1"/>
  <c r="H195" i="4"/>
  <c r="N195" i="4" s="1"/>
  <c r="I1385" i="4"/>
  <c r="H198" i="4"/>
  <c r="N198" i="4" s="1"/>
  <c r="J1155" i="4"/>
  <c r="H193" i="4"/>
  <c r="N193" i="4" s="1"/>
  <c r="M799" i="4"/>
  <c r="M925" i="4" s="1"/>
  <c r="J925" i="4"/>
  <c r="F1573" i="4"/>
  <c r="F1580" i="4"/>
  <c r="M1155" i="4"/>
  <c r="G660" i="4"/>
  <c r="H430" i="4"/>
  <c r="N430" i="4" s="1"/>
  <c r="H425" i="4"/>
  <c r="N425" i="4" s="1"/>
  <c r="G655" i="4"/>
  <c r="F1571" i="4"/>
  <c r="G658" i="4"/>
  <c r="H428" i="4"/>
  <c r="N428" i="4" s="1"/>
  <c r="N1809" i="4"/>
  <c r="F1564" i="4"/>
  <c r="N1334" i="4"/>
  <c r="AZ235" i="3"/>
  <c r="Q8" i="1" s="1"/>
  <c r="Q10" i="1" s="1"/>
  <c r="J1574" i="4"/>
  <c r="I1615" i="4"/>
  <c r="I1845" i="4"/>
  <c r="F1565" i="4"/>
  <c r="N1335" i="4"/>
  <c r="F1802" i="4"/>
  <c r="H1802" i="4" s="1"/>
  <c r="N1802" i="4" s="1"/>
  <c r="N1572" i="4"/>
  <c r="X235" i="3"/>
  <c r="N7" i="1" s="1"/>
  <c r="I798" i="4"/>
  <c r="I925" i="4" s="1"/>
  <c r="H423" i="4"/>
  <c r="N423" i="4" s="1"/>
  <c r="G653" i="4"/>
  <c r="I1155" i="4"/>
  <c r="F1566" i="4"/>
  <c r="N1336" i="4"/>
  <c r="H421" i="4"/>
  <c r="N421" i="4" s="1"/>
  <c r="G651" i="4"/>
  <c r="F1575" i="4"/>
  <c r="J1385" i="4"/>
  <c r="F1578" i="4"/>
  <c r="M1385" i="4"/>
  <c r="AY235" i="3"/>
  <c r="P8" i="1" s="1"/>
  <c r="P10" i="1" s="1"/>
  <c r="BA235" i="3"/>
  <c r="R8" i="1" s="1"/>
  <c r="R10" i="1" s="1"/>
  <c r="AX235" i="3"/>
  <c r="O8" i="1" s="1"/>
  <c r="O10" i="1" s="1"/>
  <c r="AW235" i="3"/>
  <c r="N8" i="1" s="1"/>
  <c r="N10" i="1" s="1"/>
  <c r="AV238" i="3"/>
  <c r="W235" i="3"/>
  <c r="L7" i="1" s="1"/>
  <c r="M7" i="1" s="1"/>
  <c r="H1566" i="4" l="1"/>
  <c r="N1566" i="4" s="1"/>
  <c r="F1796" i="4"/>
  <c r="H1796" i="4" s="1"/>
  <c r="N1796" i="4" s="1"/>
  <c r="F1803" i="4"/>
  <c r="F1805" i="4"/>
  <c r="M1574" i="4"/>
  <c r="J1615" i="4"/>
  <c r="G888" i="4"/>
  <c r="H658" i="4"/>
  <c r="N658" i="4" s="1"/>
  <c r="G890" i="4"/>
  <c r="H660" i="4"/>
  <c r="N660" i="4" s="1"/>
  <c r="G883" i="4"/>
  <c r="H653" i="4"/>
  <c r="N653" i="4" s="1"/>
  <c r="F1801" i="4"/>
  <c r="H1564" i="4"/>
  <c r="N1564" i="4" s="1"/>
  <c r="F1794" i="4"/>
  <c r="H1794" i="4" s="1"/>
  <c r="N1794" i="4" s="1"/>
  <c r="G885" i="4"/>
  <c r="H655" i="4"/>
  <c r="N655" i="4" s="1"/>
  <c r="F1810" i="4"/>
  <c r="F1808" i="4"/>
  <c r="G881" i="4"/>
  <c r="H651" i="4"/>
  <c r="N651" i="4" s="1"/>
  <c r="F1795" i="4"/>
  <c r="H1795" i="4" s="1"/>
  <c r="N1795" i="4" s="1"/>
  <c r="H1565" i="4"/>
  <c r="N1565" i="4" s="1"/>
  <c r="M315" i="4"/>
  <c r="M316" i="4"/>
  <c r="M317" i="4"/>
  <c r="M318" i="4"/>
  <c r="M319" i="4"/>
  <c r="M320" i="4"/>
  <c r="M322" i="4"/>
  <c r="M323" i="4"/>
  <c r="M324" i="4"/>
  <c r="M325" i="4"/>
  <c r="M326" i="4"/>
  <c r="M327" i="4"/>
  <c r="M328" i="4"/>
  <c r="M329" i="4"/>
  <c r="M330" i="4"/>
  <c r="M331" i="4"/>
  <c r="M332" i="4"/>
  <c r="M333" i="4"/>
  <c r="M334" i="4"/>
  <c r="M453" i="4"/>
  <c r="M454" i="4"/>
  <c r="M455" i="4"/>
  <c r="M456" i="4"/>
  <c r="M457" i="4"/>
  <c r="M458" i="4"/>
  <c r="M459" i="4"/>
  <c r="M460" i="4"/>
  <c r="M461" i="4"/>
  <c r="M462" i="4"/>
  <c r="M463" i="4"/>
  <c r="A333" i="4"/>
  <c r="A563" i="4" s="1"/>
  <c r="C453" i="4"/>
  <c r="C683" i="4" s="1"/>
  <c r="C454" i="4"/>
  <c r="C684" i="4" s="1"/>
  <c r="C455" i="4"/>
  <c r="C685" i="4" s="1"/>
  <c r="C456" i="4"/>
  <c r="C686" i="4" s="1"/>
  <c r="C457" i="4"/>
  <c r="C687" i="4" s="1"/>
  <c r="C458" i="4"/>
  <c r="C688" i="4" s="1"/>
  <c r="C459" i="4"/>
  <c r="C689" i="4" s="1"/>
  <c r="C460" i="4"/>
  <c r="C690" i="4" s="1"/>
  <c r="C461" i="4"/>
  <c r="C691" i="4" s="1"/>
  <c r="C462" i="4"/>
  <c r="C692" i="4" s="1"/>
  <c r="C463" i="4"/>
  <c r="C693" i="4" s="1"/>
  <c r="J240" i="4"/>
  <c r="J465" i="4" s="1"/>
  <c r="I240" i="4"/>
  <c r="G1111" i="4" l="1"/>
  <c r="H881" i="4"/>
  <c r="N881" i="4" s="1"/>
  <c r="G1113" i="4"/>
  <c r="H883" i="4"/>
  <c r="N883" i="4" s="1"/>
  <c r="G1804" i="4"/>
  <c r="H1804" i="4" s="1"/>
  <c r="N1804" i="4" s="1"/>
  <c r="N1574" i="4"/>
  <c r="M1615" i="4"/>
  <c r="H890" i="4"/>
  <c r="N890" i="4" s="1"/>
  <c r="G1120" i="4"/>
  <c r="G1115" i="4"/>
  <c r="H885" i="4"/>
  <c r="N885" i="4" s="1"/>
  <c r="G1118" i="4"/>
  <c r="H888" i="4"/>
  <c r="N888" i="4" s="1"/>
  <c r="C923" i="4"/>
  <c r="C1153" i="4" s="1"/>
  <c r="C1383" i="4" s="1"/>
  <c r="C1613" i="4" s="1"/>
  <c r="C1843" i="4" s="1"/>
  <c r="C917" i="4"/>
  <c r="C1147" i="4" s="1"/>
  <c r="C1377" i="4" s="1"/>
  <c r="C1607" i="4" s="1"/>
  <c r="C1837" i="4" s="1"/>
  <c r="C922" i="4"/>
  <c r="C1152" i="4" s="1"/>
  <c r="C1382" i="4" s="1"/>
  <c r="C1612" i="4" s="1"/>
  <c r="C1842" i="4" s="1"/>
  <c r="C916" i="4"/>
  <c r="C1146" i="4" s="1"/>
  <c r="C1376" i="4" s="1"/>
  <c r="C1606" i="4" s="1"/>
  <c r="C1836" i="4" s="1"/>
  <c r="C921" i="4"/>
  <c r="C1151" i="4" s="1"/>
  <c r="C1381" i="4" s="1"/>
  <c r="C1611" i="4" s="1"/>
  <c r="C1841" i="4" s="1"/>
  <c r="C915" i="4"/>
  <c r="C1145" i="4" s="1"/>
  <c r="C1375" i="4" s="1"/>
  <c r="C1605" i="4" s="1"/>
  <c r="C1835" i="4" s="1"/>
  <c r="C920" i="4"/>
  <c r="C1150" i="4" s="1"/>
  <c r="C1380" i="4" s="1"/>
  <c r="C1610" i="4" s="1"/>
  <c r="C1840" i="4" s="1"/>
  <c r="C914" i="4"/>
  <c r="C1144" i="4" s="1"/>
  <c r="C1374" i="4" s="1"/>
  <c r="C1604" i="4" s="1"/>
  <c r="C1834" i="4" s="1"/>
  <c r="C919" i="4"/>
  <c r="C1149" i="4" s="1"/>
  <c r="C1379" i="4" s="1"/>
  <c r="C1609" i="4" s="1"/>
  <c r="C1839" i="4" s="1"/>
  <c r="C913" i="4"/>
  <c r="C1143" i="4" s="1"/>
  <c r="C1373" i="4" s="1"/>
  <c r="C1603" i="4" s="1"/>
  <c r="C1833" i="4" s="1"/>
  <c r="C918" i="4"/>
  <c r="C1148" i="4" s="1"/>
  <c r="C1378" i="4" s="1"/>
  <c r="C1608" i="4" s="1"/>
  <c r="C1838" i="4" s="1"/>
  <c r="A793" i="4"/>
  <c r="A1023" i="4" s="1"/>
  <c r="A1253" i="4" s="1"/>
  <c r="A1483" i="4" s="1"/>
  <c r="A1713" i="4" s="1"/>
  <c r="AU238" i="3"/>
  <c r="AT238" i="3"/>
  <c r="G1350" i="4" l="1"/>
  <c r="H1120" i="4"/>
  <c r="N1120" i="4" s="1"/>
  <c r="G1345" i="4"/>
  <c r="H1115" i="4"/>
  <c r="N1115" i="4" s="1"/>
  <c r="G1348" i="4"/>
  <c r="H1118" i="4"/>
  <c r="N1118" i="4" s="1"/>
  <c r="G1343" i="4"/>
  <c r="H1113" i="4"/>
  <c r="N1113" i="4" s="1"/>
  <c r="G1341" i="4"/>
  <c r="H1111" i="4"/>
  <c r="N1111" i="4" s="1"/>
  <c r="A453" i="4"/>
  <c r="A683" i="4" s="1"/>
  <c r="B453" i="4"/>
  <c r="B683" i="4" s="1"/>
  <c r="D453" i="4"/>
  <c r="D683" i="4" s="1"/>
  <c r="E453" i="4"/>
  <c r="E683" i="4" s="1"/>
  <c r="F453" i="4"/>
  <c r="F683" i="4" s="1"/>
  <c r="G453" i="4"/>
  <c r="G683" i="4" s="1"/>
  <c r="A454" i="4"/>
  <c r="A684" i="4" s="1"/>
  <c r="B454" i="4"/>
  <c r="B684" i="4" s="1"/>
  <c r="D454" i="4"/>
  <c r="D684" i="4" s="1"/>
  <c r="E454" i="4"/>
  <c r="E684" i="4" s="1"/>
  <c r="G454" i="4"/>
  <c r="G684" i="4" s="1"/>
  <c r="A455" i="4"/>
  <c r="A685" i="4" s="1"/>
  <c r="B455" i="4"/>
  <c r="B685" i="4" s="1"/>
  <c r="D455" i="4"/>
  <c r="D685" i="4" s="1"/>
  <c r="E455" i="4"/>
  <c r="E685" i="4" s="1"/>
  <c r="A456" i="4"/>
  <c r="A686" i="4" s="1"/>
  <c r="B456" i="4"/>
  <c r="B686" i="4" s="1"/>
  <c r="D456" i="4"/>
  <c r="D686" i="4" s="1"/>
  <c r="E456" i="4"/>
  <c r="E686" i="4" s="1"/>
  <c r="A457" i="4"/>
  <c r="A687" i="4" s="1"/>
  <c r="B457" i="4"/>
  <c r="B687" i="4" s="1"/>
  <c r="D457" i="4"/>
  <c r="D687" i="4" s="1"/>
  <c r="E457" i="4"/>
  <c r="E687" i="4" s="1"/>
  <c r="G457" i="4"/>
  <c r="G687" i="4" s="1"/>
  <c r="A458" i="4"/>
  <c r="A688" i="4" s="1"/>
  <c r="B458" i="4"/>
  <c r="B688" i="4" s="1"/>
  <c r="D458" i="4"/>
  <c r="D688" i="4" s="1"/>
  <c r="E458" i="4"/>
  <c r="E688" i="4" s="1"/>
  <c r="G458" i="4"/>
  <c r="G688" i="4" s="1"/>
  <c r="A459" i="4"/>
  <c r="A689" i="4" s="1"/>
  <c r="B459" i="4"/>
  <c r="B689" i="4" s="1"/>
  <c r="D459" i="4"/>
  <c r="D689" i="4" s="1"/>
  <c r="E459" i="4"/>
  <c r="E689" i="4" s="1"/>
  <c r="G459" i="4"/>
  <c r="G689" i="4" s="1"/>
  <c r="A460" i="4"/>
  <c r="A690" i="4" s="1"/>
  <c r="B460" i="4"/>
  <c r="B690" i="4" s="1"/>
  <c r="D460" i="4"/>
  <c r="D690" i="4" s="1"/>
  <c r="E460" i="4"/>
  <c r="E690" i="4" s="1"/>
  <c r="F460" i="4"/>
  <c r="G460" i="4"/>
  <c r="G690" i="4" s="1"/>
  <c r="A461" i="4"/>
  <c r="A691" i="4" s="1"/>
  <c r="B461" i="4"/>
  <c r="B691" i="4" s="1"/>
  <c r="D461" i="4"/>
  <c r="D691" i="4" s="1"/>
  <c r="E461" i="4"/>
  <c r="E691" i="4" s="1"/>
  <c r="F461" i="4"/>
  <c r="G461" i="4"/>
  <c r="G691" i="4" s="1"/>
  <c r="A462" i="4"/>
  <c r="A692" i="4" s="1"/>
  <c r="B462" i="4"/>
  <c r="B692" i="4" s="1"/>
  <c r="D462" i="4"/>
  <c r="D692" i="4" s="1"/>
  <c r="E462" i="4"/>
  <c r="E692" i="4" s="1"/>
  <c r="F462" i="4"/>
  <c r="G462" i="4"/>
  <c r="G692" i="4" s="1"/>
  <c r="A463" i="4"/>
  <c r="A693" i="4" s="1"/>
  <c r="B463" i="4"/>
  <c r="B693" i="4" s="1"/>
  <c r="D463" i="4"/>
  <c r="D693" i="4" s="1"/>
  <c r="E463" i="4"/>
  <c r="E693" i="4" s="1"/>
  <c r="F463" i="4"/>
  <c r="A102" i="4"/>
  <c r="A332" i="4" s="1"/>
  <c r="A562" i="4" s="1"/>
  <c r="B102" i="4"/>
  <c r="B332" i="4" s="1"/>
  <c r="B562" i="4" s="1"/>
  <c r="C102" i="4"/>
  <c r="C332" i="4" s="1"/>
  <c r="C562" i="4" s="1"/>
  <c r="D102" i="4"/>
  <c r="D332" i="4" s="1"/>
  <c r="D562" i="4" s="1"/>
  <c r="E102" i="4"/>
  <c r="E332" i="4" s="1"/>
  <c r="E562" i="4" s="1"/>
  <c r="I102" i="4"/>
  <c r="F332" i="4" s="1"/>
  <c r="F562" i="4" s="1"/>
  <c r="J102" i="4"/>
  <c r="M102" i="4" s="1"/>
  <c r="G332" i="4" s="1"/>
  <c r="G562" i="4" s="1"/>
  <c r="B333" i="4"/>
  <c r="B563" i="4" s="1"/>
  <c r="C333" i="4"/>
  <c r="C563" i="4" s="1"/>
  <c r="D333" i="4"/>
  <c r="D563" i="4" s="1"/>
  <c r="E333" i="4"/>
  <c r="E563" i="4" s="1"/>
  <c r="F333" i="4"/>
  <c r="F563" i="4" s="1"/>
  <c r="G333" i="4"/>
  <c r="G563" i="4" s="1"/>
  <c r="A334" i="4"/>
  <c r="A564" i="4" s="1"/>
  <c r="B334" i="4"/>
  <c r="B564" i="4" s="1"/>
  <c r="C334" i="4"/>
  <c r="C564" i="4" s="1"/>
  <c r="D334" i="4"/>
  <c r="D564" i="4" s="1"/>
  <c r="E334" i="4"/>
  <c r="E564" i="4" s="1"/>
  <c r="F334" i="4"/>
  <c r="F564" i="4" s="1"/>
  <c r="G334" i="4"/>
  <c r="G564" i="4" s="1"/>
  <c r="E11" i="4"/>
  <c r="I11" i="4"/>
  <c r="J11" i="4"/>
  <c r="M11" i="4" s="1"/>
  <c r="E12" i="4"/>
  <c r="I12" i="4"/>
  <c r="J12" i="4"/>
  <c r="M12" i="4" s="1"/>
  <c r="C13" i="4"/>
  <c r="D13" i="4"/>
  <c r="I13" i="4"/>
  <c r="J13" i="4"/>
  <c r="M13" i="4" s="1"/>
  <c r="I14" i="4"/>
  <c r="J14" i="4"/>
  <c r="M14" i="4" s="1"/>
  <c r="I15" i="4"/>
  <c r="J15" i="4"/>
  <c r="M15" i="4" s="1"/>
  <c r="I16" i="4"/>
  <c r="J16" i="4"/>
  <c r="M16" i="4" s="1"/>
  <c r="I17" i="4"/>
  <c r="J17" i="4"/>
  <c r="M17" i="4" s="1"/>
  <c r="I18" i="4"/>
  <c r="J18" i="4"/>
  <c r="M18" i="4" s="1"/>
  <c r="I19" i="4"/>
  <c r="J19" i="4"/>
  <c r="M19" i="4" s="1"/>
  <c r="I20" i="4"/>
  <c r="J20" i="4"/>
  <c r="M20" i="4" s="1"/>
  <c r="C21" i="4"/>
  <c r="D21" i="4"/>
  <c r="I21" i="4"/>
  <c r="J21" i="4"/>
  <c r="M21" i="4" s="1"/>
  <c r="E22" i="4"/>
  <c r="I22" i="4"/>
  <c r="J22" i="4"/>
  <c r="M22" i="4" s="1"/>
  <c r="C23" i="4"/>
  <c r="D23" i="4"/>
  <c r="I23" i="4"/>
  <c r="J23" i="4"/>
  <c r="M23" i="4" s="1"/>
  <c r="E24" i="4"/>
  <c r="I24" i="4"/>
  <c r="J24" i="4"/>
  <c r="M24" i="4" s="1"/>
  <c r="E25" i="4"/>
  <c r="I25" i="4"/>
  <c r="J25" i="4"/>
  <c r="M25" i="4" s="1"/>
  <c r="I26" i="4"/>
  <c r="J26" i="4"/>
  <c r="M26" i="4" s="1"/>
  <c r="E27" i="4"/>
  <c r="I27" i="4"/>
  <c r="J27" i="4"/>
  <c r="M27" i="4" s="1"/>
  <c r="E28" i="4"/>
  <c r="I28" i="4"/>
  <c r="J28" i="4"/>
  <c r="M28" i="4" s="1"/>
  <c r="E29" i="4"/>
  <c r="I29" i="4"/>
  <c r="J29" i="4"/>
  <c r="M29" i="4" s="1"/>
  <c r="C30" i="4"/>
  <c r="D30" i="4"/>
  <c r="I30" i="4"/>
  <c r="J30" i="4"/>
  <c r="M30" i="4" s="1"/>
  <c r="E31" i="4"/>
  <c r="I31" i="4"/>
  <c r="J31" i="4"/>
  <c r="M31" i="4" s="1"/>
  <c r="E32" i="4"/>
  <c r="I32" i="4"/>
  <c r="J32" i="4"/>
  <c r="M32" i="4" s="1"/>
  <c r="E33" i="4"/>
  <c r="I33" i="4"/>
  <c r="J33" i="4"/>
  <c r="M33" i="4" s="1"/>
  <c r="I34" i="4"/>
  <c r="J34" i="4"/>
  <c r="M34" i="4" s="1"/>
  <c r="C35" i="4"/>
  <c r="D35" i="4"/>
  <c r="I35" i="4"/>
  <c r="J35" i="4"/>
  <c r="M35" i="4" s="1"/>
  <c r="I36" i="4"/>
  <c r="J36" i="4"/>
  <c r="M36" i="4" s="1"/>
  <c r="E37" i="4"/>
  <c r="I38" i="4"/>
  <c r="J38" i="4"/>
  <c r="M38" i="4" s="1"/>
  <c r="E39" i="4"/>
  <c r="J39" i="4"/>
  <c r="M39" i="4" s="1"/>
  <c r="C40" i="4"/>
  <c r="D40" i="4"/>
  <c r="I40" i="4"/>
  <c r="J40" i="4"/>
  <c r="M40" i="4" s="1"/>
  <c r="E41" i="4"/>
  <c r="I41" i="4"/>
  <c r="J41" i="4"/>
  <c r="M41" i="4" s="1"/>
  <c r="E42" i="4"/>
  <c r="I42" i="4"/>
  <c r="J42" i="4"/>
  <c r="M42" i="4" s="1"/>
  <c r="C43" i="4"/>
  <c r="D43" i="4"/>
  <c r="I43" i="4"/>
  <c r="J43" i="4"/>
  <c r="M43" i="4" s="1"/>
  <c r="E44" i="4"/>
  <c r="I44" i="4"/>
  <c r="J44" i="4"/>
  <c r="M44" i="4" s="1"/>
  <c r="E45" i="4"/>
  <c r="I45" i="4"/>
  <c r="J45" i="4"/>
  <c r="M45" i="4" s="1"/>
  <c r="C46" i="4"/>
  <c r="D46" i="4"/>
  <c r="I46" i="4"/>
  <c r="J46" i="4"/>
  <c r="M46" i="4" s="1"/>
  <c r="E47" i="4"/>
  <c r="H47" i="4"/>
  <c r="E48" i="4"/>
  <c r="I48" i="4"/>
  <c r="J48" i="4"/>
  <c r="M48" i="4" s="1"/>
  <c r="E49" i="4"/>
  <c r="I49" i="4"/>
  <c r="J49" i="4"/>
  <c r="M49" i="4" s="1"/>
  <c r="C50" i="4"/>
  <c r="D50" i="4"/>
  <c r="I50" i="4"/>
  <c r="J50" i="4"/>
  <c r="M50" i="4" s="1"/>
  <c r="E51" i="4"/>
  <c r="H51" i="4"/>
  <c r="E52" i="4"/>
  <c r="I52" i="4"/>
  <c r="J52" i="4"/>
  <c r="M52" i="4" s="1"/>
  <c r="E53" i="4"/>
  <c r="H53" i="4"/>
  <c r="I53" i="4"/>
  <c r="J53" i="4"/>
  <c r="M53" i="4" s="1"/>
  <c r="E54" i="4"/>
  <c r="H54" i="4"/>
  <c r="E55" i="4"/>
  <c r="I55" i="4"/>
  <c r="J55" i="4"/>
  <c r="M55" i="4" s="1"/>
  <c r="E56" i="4"/>
  <c r="I56" i="4"/>
  <c r="J56" i="4"/>
  <c r="M56" i="4" s="1"/>
  <c r="C57" i="4"/>
  <c r="D57" i="4"/>
  <c r="I57" i="4"/>
  <c r="J57" i="4"/>
  <c r="M57" i="4" s="1"/>
  <c r="E58" i="4"/>
  <c r="I58" i="4"/>
  <c r="C59" i="4"/>
  <c r="D59" i="4"/>
  <c r="I59" i="4"/>
  <c r="J59" i="4"/>
  <c r="M59" i="4" s="1"/>
  <c r="E60" i="4"/>
  <c r="I60" i="4"/>
  <c r="J60" i="4"/>
  <c r="M60" i="4" s="1"/>
  <c r="C61" i="4"/>
  <c r="D61" i="4"/>
  <c r="I61" i="4"/>
  <c r="J61" i="4"/>
  <c r="M61" i="4" s="1"/>
  <c r="I62" i="4"/>
  <c r="J62" i="4"/>
  <c r="M62" i="4" s="1"/>
  <c r="J63" i="4"/>
  <c r="M63" i="4" s="1"/>
  <c r="E64" i="4"/>
  <c r="I64" i="4"/>
  <c r="J64" i="4"/>
  <c r="M64" i="4" s="1"/>
  <c r="C65" i="4"/>
  <c r="D65" i="4"/>
  <c r="H65" i="4"/>
  <c r="I65" i="4"/>
  <c r="J65" i="4"/>
  <c r="M65" i="4" s="1"/>
  <c r="E66" i="4"/>
  <c r="C67" i="4"/>
  <c r="D67" i="4"/>
  <c r="I67" i="4"/>
  <c r="J67" i="4"/>
  <c r="M67" i="4" s="1"/>
  <c r="E68" i="4"/>
  <c r="I68" i="4"/>
  <c r="J68" i="4"/>
  <c r="M68" i="4" s="1"/>
  <c r="E69" i="4"/>
  <c r="I69" i="4"/>
  <c r="J69" i="4"/>
  <c r="M69" i="4" s="1"/>
  <c r="E70" i="4"/>
  <c r="I70" i="4"/>
  <c r="J70" i="4"/>
  <c r="M70" i="4" s="1"/>
  <c r="E71" i="4"/>
  <c r="I71" i="4"/>
  <c r="J71" i="4"/>
  <c r="M71" i="4" s="1"/>
  <c r="C72" i="4"/>
  <c r="D72" i="4"/>
  <c r="I72" i="4"/>
  <c r="J72" i="4"/>
  <c r="M72" i="4" s="1"/>
  <c r="E73" i="4"/>
  <c r="I73" i="4"/>
  <c r="J73" i="4"/>
  <c r="M73" i="4" s="1"/>
  <c r="E74" i="4"/>
  <c r="I74" i="4"/>
  <c r="J74" i="4"/>
  <c r="M74" i="4" s="1"/>
  <c r="E75" i="4"/>
  <c r="I75" i="4"/>
  <c r="J75" i="4"/>
  <c r="M75" i="4" s="1"/>
  <c r="E76" i="4"/>
  <c r="I76" i="4"/>
  <c r="J76" i="4"/>
  <c r="M76" i="4" s="1"/>
  <c r="I77" i="4"/>
  <c r="J77" i="4"/>
  <c r="M77" i="4" s="1"/>
  <c r="C78" i="4"/>
  <c r="D78" i="4"/>
  <c r="I78" i="4"/>
  <c r="J78" i="4"/>
  <c r="M78" i="4" s="1"/>
  <c r="I79" i="4"/>
  <c r="J79" i="4"/>
  <c r="M79" i="4" s="1"/>
  <c r="E80" i="4"/>
  <c r="I80" i="4"/>
  <c r="J80" i="4"/>
  <c r="M80" i="4" s="1"/>
  <c r="C81" i="4"/>
  <c r="D81" i="4"/>
  <c r="I81" i="4"/>
  <c r="J81" i="4"/>
  <c r="M81" i="4" s="1"/>
  <c r="E82" i="4"/>
  <c r="I82" i="4"/>
  <c r="J82" i="4"/>
  <c r="M82" i="4" s="1"/>
  <c r="E83" i="4"/>
  <c r="I83" i="4"/>
  <c r="J83" i="4"/>
  <c r="M83" i="4" s="1"/>
  <c r="C84" i="4"/>
  <c r="D84" i="4"/>
  <c r="E84" i="4"/>
  <c r="I84" i="4"/>
  <c r="J84" i="4"/>
  <c r="M84" i="4" s="1"/>
  <c r="D85" i="4"/>
  <c r="D315" i="4" s="1"/>
  <c r="D545" i="4" s="1"/>
  <c r="E85" i="4"/>
  <c r="E315" i="4" s="1"/>
  <c r="E545" i="4" s="1"/>
  <c r="I85" i="4"/>
  <c r="F315" i="4" s="1"/>
  <c r="F545" i="4" s="1"/>
  <c r="J85" i="4"/>
  <c r="M85" i="4" s="1"/>
  <c r="G315" i="4" s="1"/>
  <c r="G545" i="4" s="1"/>
  <c r="E86" i="4"/>
  <c r="E316" i="4" s="1"/>
  <c r="E546" i="4" s="1"/>
  <c r="I86" i="4"/>
  <c r="F316" i="4" s="1"/>
  <c r="F546" i="4" s="1"/>
  <c r="J86" i="4"/>
  <c r="M86" i="4" s="1"/>
  <c r="G316" i="4" s="1"/>
  <c r="G546" i="4" s="1"/>
  <c r="E87" i="4"/>
  <c r="E317" i="4" s="1"/>
  <c r="E547" i="4" s="1"/>
  <c r="I87" i="4"/>
  <c r="F317" i="4" s="1"/>
  <c r="F547" i="4" s="1"/>
  <c r="J87" i="4"/>
  <c r="M87" i="4" s="1"/>
  <c r="G317" i="4" s="1"/>
  <c r="G547" i="4" s="1"/>
  <c r="E88" i="4"/>
  <c r="E318" i="4" s="1"/>
  <c r="E548" i="4" s="1"/>
  <c r="I88" i="4"/>
  <c r="F318" i="4" s="1"/>
  <c r="F548" i="4" s="1"/>
  <c r="J88" i="4"/>
  <c r="M88" i="4" s="1"/>
  <c r="G318" i="4" s="1"/>
  <c r="G548" i="4" s="1"/>
  <c r="E89" i="4"/>
  <c r="E319" i="4" s="1"/>
  <c r="E549" i="4" s="1"/>
  <c r="I89" i="4"/>
  <c r="F319" i="4" s="1"/>
  <c r="F549" i="4" s="1"/>
  <c r="J89" i="4"/>
  <c r="M89" i="4" s="1"/>
  <c r="G319" i="4" s="1"/>
  <c r="G549" i="4" s="1"/>
  <c r="E90" i="4"/>
  <c r="E320" i="4" s="1"/>
  <c r="E550" i="4" s="1"/>
  <c r="I90" i="4"/>
  <c r="F320" i="4" s="1"/>
  <c r="F550" i="4" s="1"/>
  <c r="J90" i="4"/>
  <c r="M90" i="4" s="1"/>
  <c r="G320" i="4" s="1"/>
  <c r="G550" i="4" s="1"/>
  <c r="C92" i="4"/>
  <c r="C322" i="4" s="1"/>
  <c r="C552" i="4" s="1"/>
  <c r="D92" i="4"/>
  <c r="D322" i="4" s="1"/>
  <c r="D552" i="4" s="1"/>
  <c r="E92" i="4"/>
  <c r="E322" i="4" s="1"/>
  <c r="E552" i="4" s="1"/>
  <c r="I92" i="4"/>
  <c r="F322" i="4" s="1"/>
  <c r="F552" i="4" s="1"/>
  <c r="J92" i="4"/>
  <c r="M92" i="4" s="1"/>
  <c r="G322" i="4" s="1"/>
  <c r="G552" i="4" s="1"/>
  <c r="C93" i="4"/>
  <c r="C323" i="4" s="1"/>
  <c r="C553" i="4" s="1"/>
  <c r="E93" i="4"/>
  <c r="E323" i="4" s="1"/>
  <c r="E553" i="4" s="1"/>
  <c r="I93" i="4"/>
  <c r="F323" i="4" s="1"/>
  <c r="F553" i="4" s="1"/>
  <c r="J93" i="4"/>
  <c r="M93" i="4" s="1"/>
  <c r="G323" i="4" s="1"/>
  <c r="G553" i="4" s="1"/>
  <c r="E94" i="4"/>
  <c r="E324" i="4" s="1"/>
  <c r="E554" i="4" s="1"/>
  <c r="I94" i="4"/>
  <c r="F324" i="4" s="1"/>
  <c r="F554" i="4" s="1"/>
  <c r="J94" i="4"/>
  <c r="M94" i="4" s="1"/>
  <c r="G324" i="4" s="1"/>
  <c r="G554" i="4" s="1"/>
  <c r="E95" i="4"/>
  <c r="E325" i="4" s="1"/>
  <c r="E555" i="4" s="1"/>
  <c r="I95" i="4"/>
  <c r="F325" i="4" s="1"/>
  <c r="F555" i="4" s="1"/>
  <c r="J95" i="4"/>
  <c r="M95" i="4" s="1"/>
  <c r="G325" i="4" s="1"/>
  <c r="G555" i="4" s="1"/>
  <c r="E96" i="4"/>
  <c r="E326" i="4" s="1"/>
  <c r="E556" i="4" s="1"/>
  <c r="I96" i="4"/>
  <c r="F326" i="4" s="1"/>
  <c r="F556" i="4" s="1"/>
  <c r="J96" i="4"/>
  <c r="M96" i="4" s="1"/>
  <c r="G326" i="4" s="1"/>
  <c r="G556" i="4" s="1"/>
  <c r="E97" i="4"/>
  <c r="E327" i="4" s="1"/>
  <c r="E557" i="4" s="1"/>
  <c r="I97" i="4"/>
  <c r="F327" i="4" s="1"/>
  <c r="F557" i="4" s="1"/>
  <c r="J97" i="4"/>
  <c r="M97" i="4" s="1"/>
  <c r="G327" i="4" s="1"/>
  <c r="G557" i="4" s="1"/>
  <c r="E98" i="4"/>
  <c r="E328" i="4" s="1"/>
  <c r="E558" i="4" s="1"/>
  <c r="I98" i="4"/>
  <c r="F328" i="4" s="1"/>
  <c r="F558" i="4" s="1"/>
  <c r="J98" i="4"/>
  <c r="M98" i="4" s="1"/>
  <c r="G328" i="4" s="1"/>
  <c r="G558" i="4" s="1"/>
  <c r="E99" i="4"/>
  <c r="E329" i="4" s="1"/>
  <c r="E559" i="4" s="1"/>
  <c r="I99" i="4"/>
  <c r="F329" i="4" s="1"/>
  <c r="F559" i="4" s="1"/>
  <c r="J99" i="4"/>
  <c r="M99" i="4" s="1"/>
  <c r="G329" i="4" s="1"/>
  <c r="G559" i="4" s="1"/>
  <c r="E100" i="4"/>
  <c r="E330" i="4" s="1"/>
  <c r="E560" i="4" s="1"/>
  <c r="I100" i="4"/>
  <c r="F330" i="4" s="1"/>
  <c r="F560" i="4" s="1"/>
  <c r="J100" i="4"/>
  <c r="M100" i="4" s="1"/>
  <c r="G330" i="4" s="1"/>
  <c r="G560" i="4" s="1"/>
  <c r="E101" i="4"/>
  <c r="E331" i="4" s="1"/>
  <c r="E561" i="4" s="1"/>
  <c r="I101" i="4"/>
  <c r="F331" i="4" s="1"/>
  <c r="F561" i="4" s="1"/>
  <c r="J101" i="4"/>
  <c r="M101" i="4" s="1"/>
  <c r="G331" i="4" s="1"/>
  <c r="G561" i="4" s="1"/>
  <c r="D10" i="4"/>
  <c r="J10" i="4"/>
  <c r="V233" i="3"/>
  <c r="I463" i="4" s="1"/>
  <c r="V232" i="3"/>
  <c r="I462" i="4" s="1"/>
  <c r="V231" i="3"/>
  <c r="I461" i="4" s="1"/>
  <c r="V230" i="3"/>
  <c r="I460" i="4" s="1"/>
  <c r="U229" i="3"/>
  <c r="U228" i="3"/>
  <c r="V66" i="3"/>
  <c r="I296" i="4" s="1"/>
  <c r="U66" i="3"/>
  <c r="I66" i="4" s="1"/>
  <c r="U63" i="3"/>
  <c r="V56" i="3"/>
  <c r="U54" i="3"/>
  <c r="V52" i="3"/>
  <c r="U51" i="3"/>
  <c r="U47" i="3"/>
  <c r="V39" i="3"/>
  <c r="I269" i="4" s="1"/>
  <c r="U39" i="3"/>
  <c r="V37" i="3"/>
  <c r="I267" i="4" s="1"/>
  <c r="U37" i="3"/>
  <c r="I37" i="4" s="1"/>
  <c r="B74" i="4"/>
  <c r="B75" i="4"/>
  <c r="B76" i="4"/>
  <c r="B77" i="4"/>
  <c r="B78" i="4"/>
  <c r="B79" i="4"/>
  <c r="B80" i="4"/>
  <c r="B81" i="4"/>
  <c r="B82" i="4"/>
  <c r="B83" i="4"/>
  <c r="B84" i="4"/>
  <c r="B85" i="4"/>
  <c r="B315" i="4" s="1"/>
  <c r="B545" i="4" s="1"/>
  <c r="B86" i="4"/>
  <c r="B316" i="4" s="1"/>
  <c r="B546" i="4" s="1"/>
  <c r="B87" i="4"/>
  <c r="B317" i="4" s="1"/>
  <c r="B547" i="4" s="1"/>
  <c r="B88" i="4"/>
  <c r="B318" i="4" s="1"/>
  <c r="B548" i="4" s="1"/>
  <c r="B89" i="4"/>
  <c r="B319" i="4" s="1"/>
  <c r="B549" i="4" s="1"/>
  <c r="B90" i="4"/>
  <c r="B320" i="4" s="1"/>
  <c r="B550" i="4" s="1"/>
  <c r="B92" i="4"/>
  <c r="B322" i="4" s="1"/>
  <c r="B552" i="4" s="1"/>
  <c r="B93" i="4"/>
  <c r="B323" i="4" s="1"/>
  <c r="B553" i="4" s="1"/>
  <c r="B94" i="4"/>
  <c r="B324" i="4" s="1"/>
  <c r="B554" i="4" s="1"/>
  <c r="B95" i="4"/>
  <c r="B325" i="4" s="1"/>
  <c r="B555" i="4" s="1"/>
  <c r="B96" i="4"/>
  <c r="B326" i="4" s="1"/>
  <c r="B556" i="4" s="1"/>
  <c r="B97" i="4"/>
  <c r="B327" i="4" s="1"/>
  <c r="B557" i="4" s="1"/>
  <c r="B98" i="4"/>
  <c r="B328" i="4" s="1"/>
  <c r="B558" i="4" s="1"/>
  <c r="B99" i="4"/>
  <c r="B329" i="4" s="1"/>
  <c r="B559" i="4" s="1"/>
  <c r="B100" i="4"/>
  <c r="B330" i="4" s="1"/>
  <c r="B560" i="4" s="1"/>
  <c r="B101" i="4"/>
  <c r="B331" i="4" s="1"/>
  <c r="B561" i="4" s="1"/>
  <c r="A74" i="4"/>
  <c r="A75" i="4"/>
  <c r="A76" i="4"/>
  <c r="A77" i="4"/>
  <c r="A78" i="4"/>
  <c r="A79" i="4"/>
  <c r="A80" i="4"/>
  <c r="A81" i="4"/>
  <c r="A82" i="4"/>
  <c r="A83" i="4"/>
  <c r="A84" i="4"/>
  <c r="A85" i="4"/>
  <c r="A315" i="4" s="1"/>
  <c r="A545" i="4" s="1"/>
  <c r="A86" i="4"/>
  <c r="A316" i="4" s="1"/>
  <c r="A546" i="4" s="1"/>
  <c r="A87" i="4"/>
  <c r="A317" i="4" s="1"/>
  <c r="A547" i="4" s="1"/>
  <c r="A88" i="4"/>
  <c r="A318" i="4" s="1"/>
  <c r="A548" i="4" s="1"/>
  <c r="A89" i="4"/>
  <c r="A319" i="4" s="1"/>
  <c r="A549" i="4" s="1"/>
  <c r="A90" i="4"/>
  <c r="A320" i="4" s="1"/>
  <c r="A550" i="4" s="1"/>
  <c r="A92" i="4"/>
  <c r="A322" i="4" s="1"/>
  <c r="A552" i="4" s="1"/>
  <c r="A93" i="4"/>
  <c r="A323" i="4" s="1"/>
  <c r="A553" i="4" s="1"/>
  <c r="A94" i="4"/>
  <c r="A324" i="4" s="1"/>
  <c r="A554" i="4" s="1"/>
  <c r="A95" i="4"/>
  <c r="A325" i="4" s="1"/>
  <c r="A555" i="4" s="1"/>
  <c r="A96" i="4"/>
  <c r="A326" i="4" s="1"/>
  <c r="A556" i="4" s="1"/>
  <c r="A97" i="4"/>
  <c r="A327" i="4" s="1"/>
  <c r="A557" i="4" s="1"/>
  <c r="A98" i="4"/>
  <c r="A328" i="4" s="1"/>
  <c r="A558" i="4" s="1"/>
  <c r="A99" i="4"/>
  <c r="A329" i="4" s="1"/>
  <c r="A559" i="4" s="1"/>
  <c r="A100" i="4"/>
  <c r="A330" i="4" s="1"/>
  <c r="A560" i="4" s="1"/>
  <c r="A101" i="4"/>
  <c r="A331" i="4" s="1"/>
  <c r="A561" i="4" s="1"/>
  <c r="B238" i="4"/>
  <c r="M240" i="4"/>
  <c r="M241" i="4"/>
  <c r="M242" i="4"/>
  <c r="A72" i="2"/>
  <c r="B72" i="2"/>
  <c r="C72" i="2"/>
  <c r="M72" i="2" s="1"/>
  <c r="D72" i="2"/>
  <c r="E72" i="2"/>
  <c r="G72" i="2" s="1"/>
  <c r="I72" i="2"/>
  <c r="J72" i="2"/>
  <c r="L72" i="2"/>
  <c r="A73" i="2"/>
  <c r="B73" i="2"/>
  <c r="C73" i="2"/>
  <c r="M73" i="2" s="1"/>
  <c r="I73" i="2"/>
  <c r="J73" i="2"/>
  <c r="L73" i="2"/>
  <c r="A74" i="2"/>
  <c r="B74" i="2"/>
  <c r="C74" i="2"/>
  <c r="M74" i="2" s="1"/>
  <c r="I74" i="2"/>
  <c r="J74" i="2"/>
  <c r="L74" i="2"/>
  <c r="A75" i="2"/>
  <c r="B75" i="2"/>
  <c r="C75" i="2"/>
  <c r="M75" i="2" s="1"/>
  <c r="I75" i="2"/>
  <c r="J75" i="2"/>
  <c r="L75" i="2"/>
  <c r="A76" i="2"/>
  <c r="B76" i="2"/>
  <c r="C76" i="2"/>
  <c r="M76" i="2" s="1"/>
  <c r="I76" i="2"/>
  <c r="J76" i="2"/>
  <c r="L76" i="2"/>
  <c r="A77" i="2"/>
  <c r="B77" i="2"/>
  <c r="C77" i="2"/>
  <c r="I77" i="2"/>
  <c r="J77" i="2"/>
  <c r="L77" i="2"/>
  <c r="A78" i="2"/>
  <c r="B78" i="2"/>
  <c r="C78" i="2"/>
  <c r="M78" i="2" s="1"/>
  <c r="D78" i="2"/>
  <c r="E78" i="2"/>
  <c r="G78" i="2" s="1"/>
  <c r="I78" i="2"/>
  <c r="J78" i="2"/>
  <c r="L78" i="2"/>
  <c r="A79" i="2"/>
  <c r="B79" i="2"/>
  <c r="C79" i="2"/>
  <c r="I79" i="2"/>
  <c r="J79" i="2"/>
  <c r="L79" i="2"/>
  <c r="A80" i="2"/>
  <c r="B80" i="2"/>
  <c r="C80" i="2"/>
  <c r="M80" i="2" s="1"/>
  <c r="I80" i="2"/>
  <c r="J80" i="2"/>
  <c r="L80" i="2"/>
  <c r="A81" i="2"/>
  <c r="B81" i="2"/>
  <c r="C81" i="2"/>
  <c r="M81" i="2" s="1"/>
  <c r="D81" i="2"/>
  <c r="E81" i="2"/>
  <c r="G81" i="2" s="1"/>
  <c r="I81" i="2"/>
  <c r="J81" i="2"/>
  <c r="L81" i="2"/>
  <c r="A82" i="2"/>
  <c r="B82" i="2"/>
  <c r="C82" i="2"/>
  <c r="M82" i="2" s="1"/>
  <c r="I82" i="2"/>
  <c r="J82" i="2"/>
  <c r="L82" i="2"/>
  <c r="A83" i="2"/>
  <c r="B83" i="2"/>
  <c r="C83" i="2"/>
  <c r="M83" i="2" s="1"/>
  <c r="I83" i="2"/>
  <c r="J83" i="2"/>
  <c r="L83" i="2"/>
  <c r="A84" i="2"/>
  <c r="B84" i="2"/>
  <c r="C84" i="2"/>
  <c r="M84" i="2" s="1"/>
  <c r="D84" i="2"/>
  <c r="E84" i="2"/>
  <c r="G84" i="2" s="1"/>
  <c r="I84" i="2"/>
  <c r="J84" i="2"/>
  <c r="L84" i="2"/>
  <c r="A85" i="2"/>
  <c r="B85" i="2"/>
  <c r="C85" i="2"/>
  <c r="M85" i="2" s="1"/>
  <c r="E85" i="2"/>
  <c r="G85" i="2" s="1"/>
  <c r="I85" i="2"/>
  <c r="J85" i="2"/>
  <c r="L85" i="2"/>
  <c r="A86" i="2"/>
  <c r="B86" i="2"/>
  <c r="C86" i="2"/>
  <c r="M86" i="2" s="1"/>
  <c r="I86" i="2"/>
  <c r="J86" i="2"/>
  <c r="L86" i="2"/>
  <c r="A87" i="2"/>
  <c r="B87" i="2"/>
  <c r="C87" i="2"/>
  <c r="M87" i="2" s="1"/>
  <c r="I87" i="2"/>
  <c r="J87" i="2"/>
  <c r="L87" i="2"/>
  <c r="A88" i="2"/>
  <c r="B88" i="2"/>
  <c r="C88" i="2"/>
  <c r="M88" i="2" s="1"/>
  <c r="I88" i="2"/>
  <c r="J88" i="2"/>
  <c r="L88" i="2"/>
  <c r="A89" i="2"/>
  <c r="B89" i="2"/>
  <c r="C89" i="2"/>
  <c r="M89" i="2" s="1"/>
  <c r="I89" i="2"/>
  <c r="J89" i="2"/>
  <c r="L89" i="2"/>
  <c r="A90" i="2"/>
  <c r="B90" i="2"/>
  <c r="C90" i="2"/>
  <c r="M90" i="2" s="1"/>
  <c r="I90" i="2"/>
  <c r="J90" i="2"/>
  <c r="L90" i="2"/>
  <c r="A92" i="2"/>
  <c r="B92" i="2"/>
  <c r="C92" i="2"/>
  <c r="M92" i="2" s="1"/>
  <c r="D92" i="2"/>
  <c r="E92" i="2"/>
  <c r="G92" i="2" s="1"/>
  <c r="I92" i="2"/>
  <c r="J92" i="2"/>
  <c r="L92" i="2"/>
  <c r="A93" i="2"/>
  <c r="B93" i="2"/>
  <c r="C93" i="2"/>
  <c r="M93" i="2" s="1"/>
  <c r="D93" i="2"/>
  <c r="I93" i="2"/>
  <c r="J93" i="2"/>
  <c r="L93" i="2"/>
  <c r="A94" i="2"/>
  <c r="B94" i="2"/>
  <c r="C94" i="2"/>
  <c r="M94" i="2" s="1"/>
  <c r="I94" i="2"/>
  <c r="J94" i="2"/>
  <c r="L94" i="2"/>
  <c r="A95" i="2"/>
  <c r="B95" i="2"/>
  <c r="C95" i="2"/>
  <c r="M95" i="2" s="1"/>
  <c r="I95" i="2"/>
  <c r="J95" i="2"/>
  <c r="L95" i="2"/>
  <c r="A96" i="2"/>
  <c r="B96" i="2"/>
  <c r="C96" i="2"/>
  <c r="M96" i="2" s="1"/>
  <c r="I96" i="2"/>
  <c r="J96" i="2"/>
  <c r="L96" i="2"/>
  <c r="A97" i="2"/>
  <c r="B97" i="2"/>
  <c r="C97" i="2"/>
  <c r="M97" i="2" s="1"/>
  <c r="I97" i="2"/>
  <c r="J97" i="2"/>
  <c r="L97" i="2"/>
  <c r="A98" i="2"/>
  <c r="B98" i="2"/>
  <c r="C98" i="2"/>
  <c r="M98" i="2" s="1"/>
  <c r="I98" i="2"/>
  <c r="J98" i="2"/>
  <c r="L98" i="2"/>
  <c r="A99" i="2"/>
  <c r="B99" i="2"/>
  <c r="C99" i="2"/>
  <c r="M99" i="2" s="1"/>
  <c r="I99" i="2"/>
  <c r="J99" i="2"/>
  <c r="L99" i="2"/>
  <c r="A100" i="2"/>
  <c r="B100" i="2"/>
  <c r="C100" i="2"/>
  <c r="M100" i="2" s="1"/>
  <c r="I100" i="2"/>
  <c r="J100" i="2"/>
  <c r="L100" i="2"/>
  <c r="A101" i="2"/>
  <c r="B101" i="2"/>
  <c r="C101" i="2"/>
  <c r="M101" i="2" s="1"/>
  <c r="I101" i="2"/>
  <c r="J101" i="2"/>
  <c r="L101" i="2"/>
  <c r="R235" i="3"/>
  <c r="AC235" i="3"/>
  <c r="AD235" i="3"/>
  <c r="AE235" i="3"/>
  <c r="AF235" i="3"/>
  <c r="AG235" i="3"/>
  <c r="AH235" i="3"/>
  <c r="AI235" i="3"/>
  <c r="AQ235" i="3"/>
  <c r="BB235" i="3"/>
  <c r="G463" i="4"/>
  <c r="G693" i="4" s="1"/>
  <c r="G456" i="4"/>
  <c r="G686" i="4" s="1"/>
  <c r="G455" i="4"/>
  <c r="G685" i="4" s="1"/>
  <c r="J66" i="4"/>
  <c r="M66" i="4" s="1"/>
  <c r="J58" i="4"/>
  <c r="M58" i="4" s="1"/>
  <c r="J54" i="4"/>
  <c r="M54" i="4" s="1"/>
  <c r="J51" i="4"/>
  <c r="M51" i="4" s="1"/>
  <c r="J37" i="4"/>
  <c r="M37" i="4" s="1"/>
  <c r="K105" i="3"/>
  <c r="K85" i="3"/>
  <c r="K81" i="3"/>
  <c r="K78" i="3"/>
  <c r="K72" i="3"/>
  <c r="K67" i="3"/>
  <c r="K65" i="3"/>
  <c r="K61" i="3"/>
  <c r="K59" i="3"/>
  <c r="K57" i="3"/>
  <c r="K50" i="3"/>
  <c r="K46" i="3"/>
  <c r="K43" i="3"/>
  <c r="K40" i="3"/>
  <c r="K35" i="3"/>
  <c r="K30" i="3"/>
  <c r="K23" i="3"/>
  <c r="K21" i="3"/>
  <c r="K13" i="3"/>
  <c r="K10" i="3"/>
  <c r="I286" i="4" l="1"/>
  <c r="N56" i="2"/>
  <c r="I63" i="4"/>
  <c r="N63" i="2"/>
  <c r="H561" i="4"/>
  <c r="N561" i="4" s="1"/>
  <c r="H559" i="4"/>
  <c r="N559" i="4" s="1"/>
  <c r="H557" i="4"/>
  <c r="N557" i="4" s="1"/>
  <c r="H555" i="4"/>
  <c r="N555" i="4" s="1"/>
  <c r="H545" i="4"/>
  <c r="N545" i="4" s="1"/>
  <c r="G1578" i="4"/>
  <c r="H1348" i="4"/>
  <c r="N1348" i="4" s="1"/>
  <c r="I47" i="4"/>
  <c r="N47" i="2"/>
  <c r="H563" i="4"/>
  <c r="N563" i="4" s="1"/>
  <c r="H562" i="4"/>
  <c r="N562" i="4" s="1"/>
  <c r="F693" i="4"/>
  <c r="H693" i="4" s="1"/>
  <c r="F692" i="4"/>
  <c r="H692" i="4" s="1"/>
  <c r="I51" i="4"/>
  <c r="N51" i="4" s="1"/>
  <c r="N51" i="2"/>
  <c r="G1571" i="4"/>
  <c r="H1341" i="4"/>
  <c r="N1341" i="4" s="1"/>
  <c r="G1575" i="4"/>
  <c r="H1345" i="4"/>
  <c r="N1345" i="4" s="1"/>
  <c r="I282" i="4"/>
  <c r="N52" i="2"/>
  <c r="F455" i="4"/>
  <c r="F685" i="4" s="1"/>
  <c r="I228" i="4"/>
  <c r="I39" i="4"/>
  <c r="N39" i="2"/>
  <c r="I54" i="4"/>
  <c r="N54" i="4" s="1"/>
  <c r="N54" i="2"/>
  <c r="F456" i="4"/>
  <c r="F686" i="4" s="1"/>
  <c r="F916" i="4" s="1"/>
  <c r="F1146" i="4" s="1"/>
  <c r="F1376" i="4" s="1"/>
  <c r="F1606" i="4" s="1"/>
  <c r="F1836" i="4" s="1"/>
  <c r="I229" i="4"/>
  <c r="G1573" i="4"/>
  <c r="H1343" i="4"/>
  <c r="N1343" i="4" s="1"/>
  <c r="G1580" i="4"/>
  <c r="H1350" i="4"/>
  <c r="N1350" i="4" s="1"/>
  <c r="H556" i="4"/>
  <c r="N556" i="4" s="1"/>
  <c r="H554" i="4"/>
  <c r="N554" i="4" s="1"/>
  <c r="H550" i="4"/>
  <c r="N550" i="4" s="1"/>
  <c r="H548" i="4"/>
  <c r="N548" i="4" s="1"/>
  <c r="H552" i="4"/>
  <c r="N552" i="4" s="1"/>
  <c r="F691" i="4"/>
  <c r="H691" i="4" s="1"/>
  <c r="F690" i="4"/>
  <c r="H690" i="4" s="1"/>
  <c r="H683" i="4"/>
  <c r="H685" i="4"/>
  <c r="H560" i="4"/>
  <c r="N560" i="4" s="1"/>
  <c r="H558" i="4"/>
  <c r="N558" i="4" s="1"/>
  <c r="H546" i="4"/>
  <c r="N546" i="4" s="1"/>
  <c r="H686" i="4"/>
  <c r="B468" i="4"/>
  <c r="B698" i="4" s="1"/>
  <c r="B928" i="4" s="1"/>
  <c r="B1158" i="4" s="1"/>
  <c r="B1388" i="4" s="1"/>
  <c r="B1618" i="4" s="1"/>
  <c r="H553" i="4"/>
  <c r="N553" i="4" s="1"/>
  <c r="H549" i="4"/>
  <c r="N549" i="4" s="1"/>
  <c r="H547" i="4"/>
  <c r="N547" i="4" s="1"/>
  <c r="H564" i="4"/>
  <c r="N564" i="4" s="1"/>
  <c r="C794" i="4"/>
  <c r="C1024" i="4" s="1"/>
  <c r="C1254" i="4" s="1"/>
  <c r="C1484" i="4" s="1"/>
  <c r="C1714" i="4" s="1"/>
  <c r="C793" i="4"/>
  <c r="C1023" i="4" s="1"/>
  <c r="C1253" i="4" s="1"/>
  <c r="C1483" i="4" s="1"/>
  <c r="C1713" i="4" s="1"/>
  <c r="A791" i="4"/>
  <c r="A1021" i="4" s="1"/>
  <c r="A1251" i="4" s="1"/>
  <c r="A1481" i="4" s="1"/>
  <c r="A1711" i="4" s="1"/>
  <c r="A785" i="4"/>
  <c r="A1015" i="4" s="1"/>
  <c r="A1245" i="4" s="1"/>
  <c r="A1475" i="4" s="1"/>
  <c r="A1705" i="4" s="1"/>
  <c r="E783" i="4"/>
  <c r="E1013" i="4" s="1"/>
  <c r="E1243" i="4" s="1"/>
  <c r="E1473" i="4" s="1"/>
  <c r="E1703" i="4" s="1"/>
  <c r="A915" i="4"/>
  <c r="A1145" i="4" s="1"/>
  <c r="A1375" i="4" s="1"/>
  <c r="A1605" i="4" s="1"/>
  <c r="A1835" i="4" s="1"/>
  <c r="G923" i="4"/>
  <c r="G1153" i="4" s="1"/>
  <c r="G1383" i="4" s="1"/>
  <c r="G1613" i="4" s="1"/>
  <c r="G1843" i="4" s="1"/>
  <c r="A790" i="4"/>
  <c r="A1020" i="4" s="1"/>
  <c r="A1250" i="4" s="1"/>
  <c r="A1480" i="4" s="1"/>
  <c r="A1710" i="4" s="1"/>
  <c r="A784" i="4"/>
  <c r="A1014" i="4" s="1"/>
  <c r="A1244" i="4" s="1"/>
  <c r="A1474" i="4" s="1"/>
  <c r="A1704" i="4" s="1"/>
  <c r="A777" i="4"/>
  <c r="A1007" i="4" s="1"/>
  <c r="A1237" i="4" s="1"/>
  <c r="A1467" i="4" s="1"/>
  <c r="A1697" i="4" s="1"/>
  <c r="B787" i="4"/>
  <c r="B1017" i="4" s="1"/>
  <c r="B1247" i="4" s="1"/>
  <c r="B1477" i="4" s="1"/>
  <c r="B1707" i="4" s="1"/>
  <c r="B780" i="4"/>
  <c r="B1010" i="4" s="1"/>
  <c r="B1240" i="4" s="1"/>
  <c r="B1470" i="4" s="1"/>
  <c r="B1700" i="4" s="1"/>
  <c r="G790" i="4"/>
  <c r="G1020" i="4" s="1"/>
  <c r="G1250" i="4" s="1"/>
  <c r="G1480" i="4" s="1"/>
  <c r="G1710" i="4" s="1"/>
  <c r="G788" i="4"/>
  <c r="G1018" i="4" s="1"/>
  <c r="G1248" i="4" s="1"/>
  <c r="G1478" i="4" s="1"/>
  <c r="G1708" i="4" s="1"/>
  <c r="G786" i="4"/>
  <c r="G1016" i="4" s="1"/>
  <c r="G1246" i="4" s="1"/>
  <c r="G1476" i="4" s="1"/>
  <c r="G1706" i="4" s="1"/>
  <c r="G784" i="4"/>
  <c r="G1014" i="4" s="1"/>
  <c r="G1244" i="4" s="1"/>
  <c r="G1474" i="4" s="1"/>
  <c r="G1704" i="4" s="1"/>
  <c r="C783" i="4"/>
  <c r="C1013" i="4" s="1"/>
  <c r="C1243" i="4" s="1"/>
  <c r="C1473" i="4" s="1"/>
  <c r="C1703" i="4" s="1"/>
  <c r="G780" i="4"/>
  <c r="G1010" i="4" s="1"/>
  <c r="G1240" i="4" s="1"/>
  <c r="G1470" i="4" s="1"/>
  <c r="G1700" i="4" s="1"/>
  <c r="G778" i="4"/>
  <c r="G1008" i="4" s="1"/>
  <c r="G1238" i="4" s="1"/>
  <c r="G1468" i="4" s="1"/>
  <c r="G1698" i="4" s="1"/>
  <c r="G776" i="4"/>
  <c r="G1006" i="4" s="1"/>
  <c r="G1236" i="4" s="1"/>
  <c r="G1466" i="4" s="1"/>
  <c r="G1696" i="4" s="1"/>
  <c r="D775" i="4"/>
  <c r="D1005" i="4" s="1"/>
  <c r="D1235" i="4" s="1"/>
  <c r="D1465" i="4" s="1"/>
  <c r="D1695" i="4" s="1"/>
  <c r="D794" i="4"/>
  <c r="D1024" i="4" s="1"/>
  <c r="D1254" i="4" s="1"/>
  <c r="D1484" i="4" s="1"/>
  <c r="D1714" i="4" s="1"/>
  <c r="E793" i="4"/>
  <c r="E1023" i="4" s="1"/>
  <c r="E1253" i="4" s="1"/>
  <c r="E1483" i="4" s="1"/>
  <c r="E1713" i="4" s="1"/>
  <c r="E792" i="4"/>
  <c r="E1022" i="4" s="1"/>
  <c r="E1252" i="4" s="1"/>
  <c r="E1482" i="4" s="1"/>
  <c r="E1712" i="4" s="1"/>
  <c r="E923" i="4"/>
  <c r="E1153" i="4" s="1"/>
  <c r="E1383" i="4" s="1"/>
  <c r="E1613" i="4" s="1"/>
  <c r="E1843" i="4" s="1"/>
  <c r="E922" i="4"/>
  <c r="E1152" i="4" s="1"/>
  <c r="E1382" i="4" s="1"/>
  <c r="E1612" i="4" s="1"/>
  <c r="E1842" i="4" s="1"/>
  <c r="E921" i="4"/>
  <c r="E1151" i="4" s="1"/>
  <c r="E1381" i="4" s="1"/>
  <c r="E1611" i="4" s="1"/>
  <c r="E1841" i="4" s="1"/>
  <c r="E920" i="4"/>
  <c r="E1150" i="4" s="1"/>
  <c r="E1380" i="4" s="1"/>
  <c r="E1610" i="4" s="1"/>
  <c r="E1840" i="4" s="1"/>
  <c r="E919" i="4"/>
  <c r="E1149" i="4" s="1"/>
  <c r="E1379" i="4" s="1"/>
  <c r="E1609" i="4" s="1"/>
  <c r="E1839" i="4" s="1"/>
  <c r="E918" i="4"/>
  <c r="E1148" i="4" s="1"/>
  <c r="E1378" i="4" s="1"/>
  <c r="E1608" i="4" s="1"/>
  <c r="E1838" i="4" s="1"/>
  <c r="E917" i="4"/>
  <c r="E1147" i="4" s="1"/>
  <c r="E1377" i="4" s="1"/>
  <c r="E1607" i="4" s="1"/>
  <c r="E1837" i="4" s="1"/>
  <c r="B916" i="4"/>
  <c r="B1146" i="4" s="1"/>
  <c r="B1376" i="4" s="1"/>
  <c r="B1606" i="4" s="1"/>
  <c r="B1836" i="4" s="1"/>
  <c r="G914" i="4"/>
  <c r="G1144" i="4" s="1"/>
  <c r="G1374" i="4" s="1"/>
  <c r="G1604" i="4" s="1"/>
  <c r="G1834" i="4" s="1"/>
  <c r="F913" i="4"/>
  <c r="F1143" i="4" s="1"/>
  <c r="F1373" i="4" s="1"/>
  <c r="F1603" i="4" s="1"/>
  <c r="F1833" i="4" s="1"/>
  <c r="B788" i="4"/>
  <c r="B1018" i="4" s="1"/>
  <c r="B1248" i="4" s="1"/>
  <c r="B1478" i="4" s="1"/>
  <c r="B1708" i="4" s="1"/>
  <c r="E789" i="4"/>
  <c r="E1019" i="4" s="1"/>
  <c r="E1249" i="4" s="1"/>
  <c r="E1479" i="4" s="1"/>
  <c r="E1709" i="4" s="1"/>
  <c r="E777" i="4"/>
  <c r="E1007" i="4" s="1"/>
  <c r="E1237" i="4" s="1"/>
  <c r="E1467" i="4" s="1"/>
  <c r="E1697" i="4" s="1"/>
  <c r="E794" i="4"/>
  <c r="E1024" i="4" s="1"/>
  <c r="E1254" i="4" s="1"/>
  <c r="E1484" i="4" s="1"/>
  <c r="E1714" i="4" s="1"/>
  <c r="F792" i="4"/>
  <c r="F1022" i="4" s="1"/>
  <c r="F1252" i="4" s="1"/>
  <c r="F1482" i="4" s="1"/>
  <c r="F1712" i="4" s="1"/>
  <c r="D916" i="4"/>
  <c r="D1146" i="4" s="1"/>
  <c r="D1376" i="4" s="1"/>
  <c r="D1606" i="4" s="1"/>
  <c r="D1836" i="4" s="1"/>
  <c r="A789" i="4"/>
  <c r="A1019" i="4" s="1"/>
  <c r="A1249" i="4" s="1"/>
  <c r="A1479" i="4" s="1"/>
  <c r="A1709" i="4" s="1"/>
  <c r="A783" i="4"/>
  <c r="A1013" i="4" s="1"/>
  <c r="A1243" i="4" s="1"/>
  <c r="A1473" i="4" s="1"/>
  <c r="A1703" i="4" s="1"/>
  <c r="A776" i="4"/>
  <c r="A1006" i="4" s="1"/>
  <c r="A1236" i="4" s="1"/>
  <c r="A1466" i="4" s="1"/>
  <c r="A1696" i="4" s="1"/>
  <c r="B786" i="4"/>
  <c r="B1016" i="4" s="1"/>
  <c r="B1246" i="4" s="1"/>
  <c r="B1476" i="4" s="1"/>
  <c r="B1706" i="4" s="1"/>
  <c r="B779" i="4"/>
  <c r="B1009" i="4" s="1"/>
  <c r="B1239" i="4" s="1"/>
  <c r="B1469" i="4" s="1"/>
  <c r="B1699" i="4" s="1"/>
  <c r="F915" i="4"/>
  <c r="F1145" i="4" s="1"/>
  <c r="F1375" i="4" s="1"/>
  <c r="F1605" i="4" s="1"/>
  <c r="F1835" i="4" s="1"/>
  <c r="F788" i="4"/>
  <c r="F1018" i="4" s="1"/>
  <c r="F786" i="4"/>
  <c r="G782" i="4"/>
  <c r="G1012" i="4" s="1"/>
  <c r="G1242" i="4" s="1"/>
  <c r="G1472" i="4" s="1"/>
  <c r="G1702" i="4" s="1"/>
  <c r="F780" i="4"/>
  <c r="F1010" i="4" s="1"/>
  <c r="F1240" i="4" s="1"/>
  <c r="F1470" i="4" s="1"/>
  <c r="F1700" i="4" s="1"/>
  <c r="F776" i="4"/>
  <c r="F1006" i="4" s="1"/>
  <c r="D793" i="4"/>
  <c r="D1023" i="4" s="1"/>
  <c r="D1253" i="4" s="1"/>
  <c r="D1483" i="4" s="1"/>
  <c r="D1713" i="4" s="1"/>
  <c r="D792" i="4"/>
  <c r="D1022" i="4" s="1"/>
  <c r="D1252" i="4" s="1"/>
  <c r="D1482" i="4" s="1"/>
  <c r="D1712" i="4" s="1"/>
  <c r="D923" i="4"/>
  <c r="D1153" i="4" s="1"/>
  <c r="D1383" i="4" s="1"/>
  <c r="D1613" i="4" s="1"/>
  <c r="D1843" i="4" s="1"/>
  <c r="D922" i="4"/>
  <c r="D1152" i="4" s="1"/>
  <c r="D1382" i="4" s="1"/>
  <c r="D1612" i="4" s="1"/>
  <c r="D1842" i="4" s="1"/>
  <c r="D921" i="4"/>
  <c r="D1151" i="4" s="1"/>
  <c r="D1381" i="4" s="1"/>
  <c r="D1611" i="4" s="1"/>
  <c r="D1841" i="4" s="1"/>
  <c r="D920" i="4"/>
  <c r="D1150" i="4" s="1"/>
  <c r="D1380" i="4" s="1"/>
  <c r="D1610" i="4" s="1"/>
  <c r="D1840" i="4" s="1"/>
  <c r="D919" i="4"/>
  <c r="D1149" i="4" s="1"/>
  <c r="D1379" i="4" s="1"/>
  <c r="D1609" i="4" s="1"/>
  <c r="D1839" i="4" s="1"/>
  <c r="D918" i="4"/>
  <c r="D1148" i="4" s="1"/>
  <c r="D1378" i="4" s="1"/>
  <c r="D1608" i="4" s="1"/>
  <c r="D1838" i="4" s="1"/>
  <c r="D917" i="4"/>
  <c r="D1147" i="4" s="1"/>
  <c r="D1377" i="4" s="1"/>
  <c r="D1607" i="4" s="1"/>
  <c r="D1837" i="4" s="1"/>
  <c r="A916" i="4"/>
  <c r="A1146" i="4" s="1"/>
  <c r="A1376" i="4" s="1"/>
  <c r="A1606" i="4" s="1"/>
  <c r="A1836" i="4" s="1"/>
  <c r="E914" i="4"/>
  <c r="E1144" i="4" s="1"/>
  <c r="E1374" i="4" s="1"/>
  <c r="E1604" i="4" s="1"/>
  <c r="E1834" i="4" s="1"/>
  <c r="E913" i="4"/>
  <c r="E1143" i="4" s="1"/>
  <c r="E1373" i="4" s="1"/>
  <c r="E1603" i="4" s="1"/>
  <c r="E1833" i="4" s="1"/>
  <c r="A778" i="4"/>
  <c r="A1008" i="4" s="1"/>
  <c r="A1238" i="4" s="1"/>
  <c r="A1468" i="4" s="1"/>
  <c r="A1698" i="4" s="1"/>
  <c r="E787" i="4"/>
  <c r="E1017" i="4" s="1"/>
  <c r="E1247" i="4" s="1"/>
  <c r="E1477" i="4" s="1"/>
  <c r="E1707" i="4" s="1"/>
  <c r="E775" i="4"/>
  <c r="E1005" i="4" s="1"/>
  <c r="E1235" i="4" s="1"/>
  <c r="E1465" i="4" s="1"/>
  <c r="E1695" i="4" s="1"/>
  <c r="G913" i="4"/>
  <c r="G1143" i="4" s="1"/>
  <c r="G1373" i="4" s="1"/>
  <c r="G1603" i="4" s="1"/>
  <c r="G1833" i="4" s="1"/>
  <c r="A788" i="4"/>
  <c r="A1018" i="4" s="1"/>
  <c r="A1248" i="4" s="1"/>
  <c r="A1478" i="4" s="1"/>
  <c r="A1708" i="4" s="1"/>
  <c r="A782" i="4"/>
  <c r="A1012" i="4" s="1"/>
  <c r="A1242" i="4" s="1"/>
  <c r="A1472" i="4" s="1"/>
  <c r="A1702" i="4" s="1"/>
  <c r="A775" i="4"/>
  <c r="A1005" i="4" s="1"/>
  <c r="A1235" i="4" s="1"/>
  <c r="A1465" i="4" s="1"/>
  <c r="A1695" i="4" s="1"/>
  <c r="B791" i="4"/>
  <c r="B1021" i="4" s="1"/>
  <c r="B1251" i="4" s="1"/>
  <c r="B1481" i="4" s="1"/>
  <c r="B1711" i="4" s="1"/>
  <c r="B785" i="4"/>
  <c r="B1015" i="4" s="1"/>
  <c r="B1245" i="4" s="1"/>
  <c r="B1475" i="4" s="1"/>
  <c r="B1705" i="4" s="1"/>
  <c r="B778" i="4"/>
  <c r="B1008" i="4" s="1"/>
  <c r="B1238" i="4" s="1"/>
  <c r="B1468" i="4" s="1"/>
  <c r="B1698" i="4" s="1"/>
  <c r="E790" i="4"/>
  <c r="E1020" i="4" s="1"/>
  <c r="E1250" i="4" s="1"/>
  <c r="E1480" i="4" s="1"/>
  <c r="E1710" i="4" s="1"/>
  <c r="E788" i="4"/>
  <c r="E1018" i="4" s="1"/>
  <c r="E1248" i="4" s="1"/>
  <c r="E1478" i="4" s="1"/>
  <c r="E1708" i="4" s="1"/>
  <c r="E786" i="4"/>
  <c r="E1016" i="4" s="1"/>
  <c r="E1246" i="4" s="1"/>
  <c r="E1476" i="4" s="1"/>
  <c r="E1706" i="4" s="1"/>
  <c r="E784" i="4"/>
  <c r="E1014" i="4" s="1"/>
  <c r="E1244" i="4" s="1"/>
  <c r="E1474" i="4" s="1"/>
  <c r="E1704" i="4" s="1"/>
  <c r="F782" i="4"/>
  <c r="F1012" i="4" s="1"/>
  <c r="F1242" i="4" s="1"/>
  <c r="F1472" i="4" s="1"/>
  <c r="F1702" i="4" s="1"/>
  <c r="E780" i="4"/>
  <c r="E1010" i="4" s="1"/>
  <c r="E1240" i="4" s="1"/>
  <c r="E1470" i="4" s="1"/>
  <c r="E1700" i="4" s="1"/>
  <c r="E778" i="4"/>
  <c r="E1008" i="4" s="1"/>
  <c r="E1238" i="4" s="1"/>
  <c r="E1468" i="4" s="1"/>
  <c r="E1698" i="4" s="1"/>
  <c r="E776" i="4"/>
  <c r="E1006" i="4" s="1"/>
  <c r="E1236" i="4" s="1"/>
  <c r="E1466" i="4" s="1"/>
  <c r="E1696" i="4" s="1"/>
  <c r="B794" i="4"/>
  <c r="B1024" i="4" s="1"/>
  <c r="B1254" i="4" s="1"/>
  <c r="B1484" i="4" s="1"/>
  <c r="B1714" i="4" s="1"/>
  <c r="C792" i="4"/>
  <c r="C1022" i="4" s="1"/>
  <c r="C1252" i="4" s="1"/>
  <c r="C1482" i="4" s="1"/>
  <c r="C1712" i="4" s="1"/>
  <c r="B923" i="4"/>
  <c r="B1153" i="4" s="1"/>
  <c r="B1383" i="4" s="1"/>
  <c r="B1613" i="4" s="1"/>
  <c r="B1843" i="4" s="1"/>
  <c r="B922" i="4"/>
  <c r="B1152" i="4" s="1"/>
  <c r="B1382" i="4" s="1"/>
  <c r="B1612" i="4" s="1"/>
  <c r="B1842" i="4" s="1"/>
  <c r="B921" i="4"/>
  <c r="B1151" i="4" s="1"/>
  <c r="B1381" i="4" s="1"/>
  <c r="B1611" i="4" s="1"/>
  <c r="B1841" i="4" s="1"/>
  <c r="B920" i="4"/>
  <c r="B1150" i="4" s="1"/>
  <c r="B1380" i="4" s="1"/>
  <c r="B1610" i="4" s="1"/>
  <c r="B1840" i="4" s="1"/>
  <c r="B919" i="4"/>
  <c r="B1149" i="4" s="1"/>
  <c r="B1379" i="4" s="1"/>
  <c r="B1609" i="4" s="1"/>
  <c r="B1839" i="4" s="1"/>
  <c r="B918" i="4"/>
  <c r="B1148" i="4" s="1"/>
  <c r="B1378" i="4" s="1"/>
  <c r="B1608" i="4" s="1"/>
  <c r="B1838" i="4" s="1"/>
  <c r="B917" i="4"/>
  <c r="B1147" i="4" s="1"/>
  <c r="B1377" i="4" s="1"/>
  <c r="B1607" i="4" s="1"/>
  <c r="B1837" i="4" s="1"/>
  <c r="E915" i="4"/>
  <c r="E1145" i="4" s="1"/>
  <c r="E1375" i="4" s="1"/>
  <c r="E1605" i="4" s="1"/>
  <c r="E1835" i="4" s="1"/>
  <c r="D914" i="4"/>
  <c r="D1144" i="4" s="1"/>
  <c r="D1374" i="4" s="1"/>
  <c r="D1604" i="4" s="1"/>
  <c r="D1834" i="4" s="1"/>
  <c r="D913" i="4"/>
  <c r="D1143" i="4" s="1"/>
  <c r="D1373" i="4" s="1"/>
  <c r="D1603" i="4" s="1"/>
  <c r="D1833" i="4" s="1"/>
  <c r="G916" i="4"/>
  <c r="G1146" i="4" s="1"/>
  <c r="G1376" i="4" s="1"/>
  <c r="G1606" i="4" s="1"/>
  <c r="G1836" i="4" s="1"/>
  <c r="B782" i="4"/>
  <c r="B1012" i="4" s="1"/>
  <c r="B1242" i="4" s="1"/>
  <c r="B1472" i="4" s="1"/>
  <c r="B1702" i="4" s="1"/>
  <c r="C782" i="4"/>
  <c r="C1012" i="4" s="1"/>
  <c r="C1242" i="4" s="1"/>
  <c r="C1472" i="4" s="1"/>
  <c r="C1702" i="4" s="1"/>
  <c r="F793" i="4"/>
  <c r="F1023" i="4" s="1"/>
  <c r="F1253" i="4" s="1"/>
  <c r="F1483" i="4" s="1"/>
  <c r="F1713" i="4" s="1"/>
  <c r="A787" i="4"/>
  <c r="A1017" i="4" s="1"/>
  <c r="A1247" i="4" s="1"/>
  <c r="A1477" i="4" s="1"/>
  <c r="A1707" i="4" s="1"/>
  <c r="A780" i="4"/>
  <c r="A1010" i="4" s="1"/>
  <c r="A1240" i="4" s="1"/>
  <c r="A1470" i="4" s="1"/>
  <c r="A1700" i="4" s="1"/>
  <c r="B790" i="4"/>
  <c r="B1020" i="4" s="1"/>
  <c r="B1250" i="4" s="1"/>
  <c r="B1480" i="4" s="1"/>
  <c r="B1710" i="4" s="1"/>
  <c r="B784" i="4"/>
  <c r="B1014" i="4" s="1"/>
  <c r="B1244" i="4" s="1"/>
  <c r="B1474" i="4" s="1"/>
  <c r="B1704" i="4" s="1"/>
  <c r="B777" i="4"/>
  <c r="B1007" i="4" s="1"/>
  <c r="B1237" i="4" s="1"/>
  <c r="B1467" i="4" s="1"/>
  <c r="B1697" i="4" s="1"/>
  <c r="G791" i="4"/>
  <c r="G1021" i="4" s="1"/>
  <c r="G1251" i="4" s="1"/>
  <c r="G1481" i="4" s="1"/>
  <c r="G1711" i="4" s="1"/>
  <c r="G789" i="4"/>
  <c r="G1019" i="4" s="1"/>
  <c r="G1249" i="4" s="1"/>
  <c r="G1479" i="4" s="1"/>
  <c r="G1709" i="4" s="1"/>
  <c r="G787" i="4"/>
  <c r="G1017" i="4" s="1"/>
  <c r="G1247" i="4" s="1"/>
  <c r="G1477" i="4" s="1"/>
  <c r="G1707" i="4" s="1"/>
  <c r="G785" i="4"/>
  <c r="G1015" i="4" s="1"/>
  <c r="G1245" i="4" s="1"/>
  <c r="G1475" i="4" s="1"/>
  <c r="G1705" i="4" s="1"/>
  <c r="G783" i="4"/>
  <c r="G1013" i="4" s="1"/>
  <c r="G1243" i="4" s="1"/>
  <c r="G1473" i="4" s="1"/>
  <c r="G1703" i="4" s="1"/>
  <c r="E782" i="4"/>
  <c r="E1012" i="4" s="1"/>
  <c r="E1242" i="4" s="1"/>
  <c r="E1472" i="4" s="1"/>
  <c r="E1702" i="4" s="1"/>
  <c r="G779" i="4"/>
  <c r="G1009" i="4" s="1"/>
  <c r="G1239" i="4" s="1"/>
  <c r="G1469" i="4" s="1"/>
  <c r="G1699" i="4" s="1"/>
  <c r="G777" i="4"/>
  <c r="G1007" i="4" s="1"/>
  <c r="G1237" i="4" s="1"/>
  <c r="G1467" i="4" s="1"/>
  <c r="G1697" i="4" s="1"/>
  <c r="G775" i="4"/>
  <c r="G1005" i="4" s="1"/>
  <c r="G1235" i="4" s="1"/>
  <c r="G1465" i="4" s="1"/>
  <c r="G1695" i="4" s="1"/>
  <c r="G794" i="4"/>
  <c r="G1024" i="4" s="1"/>
  <c r="G1254" i="4" s="1"/>
  <c r="G1484" i="4" s="1"/>
  <c r="G1714" i="4" s="1"/>
  <c r="A794" i="4"/>
  <c r="A1024" i="4" s="1"/>
  <c r="A1254" i="4" s="1"/>
  <c r="A1484" i="4" s="1"/>
  <c r="A1714" i="4" s="1"/>
  <c r="B793" i="4"/>
  <c r="B1023" i="4" s="1"/>
  <c r="B1253" i="4" s="1"/>
  <c r="B1483" i="4" s="1"/>
  <c r="B1713" i="4" s="1"/>
  <c r="B792" i="4"/>
  <c r="B1022" i="4" s="1"/>
  <c r="B1252" i="4" s="1"/>
  <c r="B1482" i="4" s="1"/>
  <c r="B1712" i="4" s="1"/>
  <c r="A923" i="4"/>
  <c r="A1153" i="4" s="1"/>
  <c r="A1383" i="4" s="1"/>
  <c r="A1613" i="4" s="1"/>
  <c r="A1843" i="4" s="1"/>
  <c r="A922" i="4"/>
  <c r="A1152" i="4" s="1"/>
  <c r="A1382" i="4" s="1"/>
  <c r="A1612" i="4" s="1"/>
  <c r="A1842" i="4" s="1"/>
  <c r="A921" i="4"/>
  <c r="A1151" i="4" s="1"/>
  <c r="A1381" i="4" s="1"/>
  <c r="A1611" i="4" s="1"/>
  <c r="A1841" i="4" s="1"/>
  <c r="A920" i="4"/>
  <c r="A1150" i="4" s="1"/>
  <c r="A1380" i="4" s="1"/>
  <c r="A1610" i="4" s="1"/>
  <c r="A1840" i="4" s="1"/>
  <c r="A919" i="4"/>
  <c r="A1149" i="4" s="1"/>
  <c r="A1379" i="4" s="1"/>
  <c r="A1609" i="4" s="1"/>
  <c r="A1839" i="4" s="1"/>
  <c r="A918" i="4"/>
  <c r="A1148" i="4" s="1"/>
  <c r="A1378" i="4" s="1"/>
  <c r="A1608" i="4" s="1"/>
  <c r="A1838" i="4" s="1"/>
  <c r="A917" i="4"/>
  <c r="A1147" i="4" s="1"/>
  <c r="A1377" i="4" s="1"/>
  <c r="A1607" i="4" s="1"/>
  <c r="A1837" i="4" s="1"/>
  <c r="D915" i="4"/>
  <c r="D1145" i="4" s="1"/>
  <c r="D1375" i="4" s="1"/>
  <c r="D1605" i="4" s="1"/>
  <c r="D1835" i="4" s="1"/>
  <c r="B914" i="4"/>
  <c r="B1144" i="4" s="1"/>
  <c r="B1374" i="4" s="1"/>
  <c r="B1604" i="4" s="1"/>
  <c r="B1834" i="4" s="1"/>
  <c r="B913" i="4"/>
  <c r="B1143" i="4" s="1"/>
  <c r="B1373" i="4" s="1"/>
  <c r="B1603" i="4" s="1"/>
  <c r="B1833" i="4" s="1"/>
  <c r="B775" i="4"/>
  <c r="B1005" i="4" s="1"/>
  <c r="B1235" i="4" s="1"/>
  <c r="B1465" i="4" s="1"/>
  <c r="B1695" i="4" s="1"/>
  <c r="E791" i="4"/>
  <c r="E1021" i="4" s="1"/>
  <c r="E1251" i="4" s="1"/>
  <c r="E1481" i="4" s="1"/>
  <c r="E1711" i="4" s="1"/>
  <c r="E785" i="4"/>
  <c r="E1015" i="4" s="1"/>
  <c r="E1245" i="4" s="1"/>
  <c r="E1475" i="4" s="1"/>
  <c r="E1705" i="4" s="1"/>
  <c r="E779" i="4"/>
  <c r="E1009" i="4" s="1"/>
  <c r="E1239" i="4" s="1"/>
  <c r="E1469" i="4" s="1"/>
  <c r="E1699" i="4" s="1"/>
  <c r="G915" i="4"/>
  <c r="G1145" i="4" s="1"/>
  <c r="G1375" i="4" s="1"/>
  <c r="G1605" i="4" s="1"/>
  <c r="G1835" i="4" s="1"/>
  <c r="A786" i="4"/>
  <c r="A1016" i="4" s="1"/>
  <c r="A1246" i="4" s="1"/>
  <c r="A1476" i="4" s="1"/>
  <c r="A1706" i="4" s="1"/>
  <c r="A779" i="4"/>
  <c r="A1009" i="4" s="1"/>
  <c r="A1239" i="4" s="1"/>
  <c r="A1469" i="4" s="1"/>
  <c r="A1699" i="4" s="1"/>
  <c r="B789" i="4"/>
  <c r="B1019" i="4" s="1"/>
  <c r="B1249" i="4" s="1"/>
  <c r="B1479" i="4" s="1"/>
  <c r="B1709" i="4" s="1"/>
  <c r="B783" i="4"/>
  <c r="B1013" i="4" s="1"/>
  <c r="B1243" i="4" s="1"/>
  <c r="B1473" i="4" s="1"/>
  <c r="B1703" i="4" s="1"/>
  <c r="B776" i="4"/>
  <c r="B1006" i="4" s="1"/>
  <c r="B1236" i="4" s="1"/>
  <c r="B1466" i="4" s="1"/>
  <c r="B1696" i="4" s="1"/>
  <c r="F789" i="4"/>
  <c r="F783" i="4"/>
  <c r="F1013" i="4" s="1"/>
  <c r="F1243" i="4" s="1"/>
  <c r="F1473" i="4" s="1"/>
  <c r="F1703" i="4" s="1"/>
  <c r="D782" i="4"/>
  <c r="D1012" i="4" s="1"/>
  <c r="D1242" i="4" s="1"/>
  <c r="D1472" i="4" s="1"/>
  <c r="D1702" i="4" s="1"/>
  <c r="F777" i="4"/>
  <c r="G793" i="4"/>
  <c r="G1023" i="4" s="1"/>
  <c r="G1253" i="4" s="1"/>
  <c r="G1483" i="4" s="1"/>
  <c r="G1713" i="4" s="1"/>
  <c r="G792" i="4"/>
  <c r="G1022" i="4" s="1"/>
  <c r="G1252" i="4" s="1"/>
  <c r="G1482" i="4" s="1"/>
  <c r="G1712" i="4" s="1"/>
  <c r="A792" i="4"/>
  <c r="A1022" i="4" s="1"/>
  <c r="A1252" i="4" s="1"/>
  <c r="A1482" i="4" s="1"/>
  <c r="A1712" i="4" s="1"/>
  <c r="G922" i="4"/>
  <c r="G1152" i="4" s="1"/>
  <c r="G1382" i="4" s="1"/>
  <c r="G1612" i="4" s="1"/>
  <c r="G1842" i="4" s="1"/>
  <c r="G919" i="4"/>
  <c r="G1149" i="4" s="1"/>
  <c r="G1379" i="4" s="1"/>
  <c r="G1609" i="4" s="1"/>
  <c r="G1839" i="4" s="1"/>
  <c r="E916" i="4"/>
  <c r="E1146" i="4" s="1"/>
  <c r="E1376" i="4" s="1"/>
  <c r="E1606" i="4" s="1"/>
  <c r="E1836" i="4" s="1"/>
  <c r="B915" i="4"/>
  <c r="B1145" i="4" s="1"/>
  <c r="B1375" i="4" s="1"/>
  <c r="B1605" i="4" s="1"/>
  <c r="B1835" i="4" s="1"/>
  <c r="A914" i="4"/>
  <c r="A1144" i="4" s="1"/>
  <c r="A1374" i="4" s="1"/>
  <c r="A1604" i="4" s="1"/>
  <c r="A1834" i="4" s="1"/>
  <c r="A913" i="4"/>
  <c r="A1143" i="4" s="1"/>
  <c r="A1373" i="4" s="1"/>
  <c r="A1603" i="4" s="1"/>
  <c r="A1833" i="4" s="1"/>
  <c r="M10" i="4"/>
  <c r="H463" i="4"/>
  <c r="H334" i="4"/>
  <c r="N334" i="4" s="1"/>
  <c r="O240" i="4"/>
  <c r="P240" i="4" s="1"/>
  <c r="H331" i="4"/>
  <c r="N331" i="4" s="1"/>
  <c r="H329" i="4"/>
  <c r="N329" i="4" s="1"/>
  <c r="H327" i="4"/>
  <c r="N327" i="4" s="1"/>
  <c r="H332" i="4"/>
  <c r="N332" i="4" s="1"/>
  <c r="H326" i="4"/>
  <c r="N326" i="4" s="1"/>
  <c r="H318" i="4"/>
  <c r="N318" i="4" s="1"/>
  <c r="H322" i="4"/>
  <c r="N322" i="4" s="1"/>
  <c r="H320" i="4"/>
  <c r="N320" i="4" s="1"/>
  <c r="H330" i="4"/>
  <c r="N330" i="4" s="1"/>
  <c r="H324" i="4"/>
  <c r="N324" i="4" s="1"/>
  <c r="H325" i="4"/>
  <c r="N325" i="4" s="1"/>
  <c r="H323" i="4"/>
  <c r="N323" i="4" s="1"/>
  <c r="H319" i="4"/>
  <c r="N319" i="4" s="1"/>
  <c r="H317" i="4"/>
  <c r="N317" i="4" s="1"/>
  <c r="H315" i="4"/>
  <c r="N315" i="4" s="1"/>
  <c r="H328" i="4"/>
  <c r="N328" i="4" s="1"/>
  <c r="H316" i="4"/>
  <c r="N316" i="4" s="1"/>
  <c r="H333" i="4"/>
  <c r="N333" i="4" s="1"/>
  <c r="H453" i="4"/>
  <c r="H455" i="4"/>
  <c r="H462" i="4"/>
  <c r="H456" i="4"/>
  <c r="H461" i="4"/>
  <c r="H460" i="4"/>
  <c r="AU235" i="3"/>
  <c r="G8" i="1" s="1"/>
  <c r="AV235" i="3"/>
  <c r="L8" i="1" s="1"/>
  <c r="AT235" i="3"/>
  <c r="D8" i="1" s="1"/>
  <c r="J47" i="4"/>
  <c r="M47" i="4" s="1"/>
  <c r="V235" i="3"/>
  <c r="G7" i="1" s="1"/>
  <c r="U235" i="3"/>
  <c r="D7" i="1" s="1"/>
  <c r="H96" i="4"/>
  <c r="N96" i="4" s="1"/>
  <c r="H83" i="4"/>
  <c r="N83" i="4" s="1"/>
  <c r="H45" i="4"/>
  <c r="N45" i="4" s="1"/>
  <c r="H39" i="4"/>
  <c r="H20" i="4"/>
  <c r="N20" i="4" s="1"/>
  <c r="H82" i="4"/>
  <c r="N82" i="4" s="1"/>
  <c r="H76" i="4"/>
  <c r="N76" i="4" s="1"/>
  <c r="H99" i="4"/>
  <c r="N99" i="4" s="1"/>
  <c r="H81" i="4"/>
  <c r="N81" i="4" s="1"/>
  <c r="H57" i="4"/>
  <c r="N57" i="4" s="1"/>
  <c r="H56" i="4"/>
  <c r="N56" i="4" s="1"/>
  <c r="H50" i="4"/>
  <c r="N50" i="4" s="1"/>
  <c r="H15" i="4"/>
  <c r="N15" i="4" s="1"/>
  <c r="H94" i="4"/>
  <c r="N94" i="4" s="1"/>
  <c r="H102" i="4"/>
  <c r="N102" i="4" s="1"/>
  <c r="H98" i="4"/>
  <c r="N98" i="4" s="1"/>
  <c r="H35" i="4"/>
  <c r="N35" i="4" s="1"/>
  <c r="H59" i="4"/>
  <c r="N59" i="4" s="1"/>
  <c r="H18" i="4"/>
  <c r="N18" i="4" s="1"/>
  <c r="H17" i="4"/>
  <c r="N17" i="4" s="1"/>
  <c r="H85" i="4"/>
  <c r="N85" i="4" s="1"/>
  <c r="H101" i="4"/>
  <c r="N101" i="4" s="1"/>
  <c r="H89" i="4"/>
  <c r="N89" i="4" s="1"/>
  <c r="H73" i="4"/>
  <c r="N73" i="4" s="1"/>
  <c r="H63" i="4"/>
  <c r="H44" i="4"/>
  <c r="N44" i="4" s="1"/>
  <c r="H36" i="4"/>
  <c r="N36" i="4" s="1"/>
  <c r="H21" i="4"/>
  <c r="N21" i="4" s="1"/>
  <c r="H60" i="4"/>
  <c r="N60" i="4" s="1"/>
  <c r="H95" i="4"/>
  <c r="N95" i="4" s="1"/>
  <c r="H88" i="4"/>
  <c r="N88" i="4" s="1"/>
  <c r="H77" i="4"/>
  <c r="N77" i="4" s="1"/>
  <c r="H71" i="4"/>
  <c r="N71" i="4" s="1"/>
  <c r="H25" i="4"/>
  <c r="N25" i="4" s="1"/>
  <c r="H93" i="4"/>
  <c r="N93" i="4" s="1"/>
  <c r="H86" i="4"/>
  <c r="N86" i="4" s="1"/>
  <c r="H29" i="4"/>
  <c r="N29" i="4" s="1"/>
  <c r="H23" i="4"/>
  <c r="N23" i="4" s="1"/>
  <c r="H55" i="4"/>
  <c r="N55" i="4" s="1"/>
  <c r="H80" i="4"/>
  <c r="N80" i="4" s="1"/>
  <c r="H74" i="4"/>
  <c r="N74" i="4" s="1"/>
  <c r="N65" i="4"/>
  <c r="H46" i="4"/>
  <c r="N46" i="4" s="1"/>
  <c r="H100" i="4"/>
  <c r="N100" i="4" s="1"/>
  <c r="H92" i="4"/>
  <c r="N92" i="4" s="1"/>
  <c r="H87" i="4"/>
  <c r="N87" i="4" s="1"/>
  <c r="H79" i="4"/>
  <c r="N79" i="4" s="1"/>
  <c r="H24" i="4"/>
  <c r="N24" i="4" s="1"/>
  <c r="H90" i="4"/>
  <c r="N90" i="4" s="1"/>
  <c r="H78" i="4"/>
  <c r="N78" i="4" s="1"/>
  <c r="H12" i="4"/>
  <c r="N12" i="4" s="1"/>
  <c r="H75" i="4"/>
  <c r="N75" i="4" s="1"/>
  <c r="N53" i="4"/>
  <c r="H13" i="4"/>
  <c r="N13" i="4" s="1"/>
  <c r="H70" i="4"/>
  <c r="N70" i="4" s="1"/>
  <c r="H64" i="4"/>
  <c r="N64" i="4" s="1"/>
  <c r="H30" i="4"/>
  <c r="N30" i="4" s="1"/>
  <c r="H16" i="4"/>
  <c r="N16" i="4" s="1"/>
  <c r="H69" i="4"/>
  <c r="N69" i="4" s="1"/>
  <c r="H97" i="4"/>
  <c r="N97" i="4" s="1"/>
  <c r="H84" i="4"/>
  <c r="N84" i="4" s="1"/>
  <c r="H72" i="4"/>
  <c r="N72" i="4" s="1"/>
  <c r="H67" i="4"/>
  <c r="N67" i="4" s="1"/>
  <c r="H49" i="4"/>
  <c r="N49" i="4" s="1"/>
  <c r="H40" i="4"/>
  <c r="N40" i="4" s="1"/>
  <c r="H22" i="4"/>
  <c r="N22" i="4" s="1"/>
  <c r="H19" i="4"/>
  <c r="N19" i="4" s="1"/>
  <c r="H61" i="4"/>
  <c r="N61" i="4" s="1"/>
  <c r="H52" i="4"/>
  <c r="N52" i="4" s="1"/>
  <c r="H43" i="4"/>
  <c r="N43" i="4" s="1"/>
  <c r="H28" i="4"/>
  <c r="N28" i="4" s="1"/>
  <c r="H10" i="4"/>
  <c r="P74" i="2"/>
  <c r="S74" i="2" s="1"/>
  <c r="P96" i="2"/>
  <c r="S96" i="2" s="1"/>
  <c r="P84" i="2"/>
  <c r="S84" i="2" s="1"/>
  <c r="P78" i="2"/>
  <c r="S78" i="2" s="1"/>
  <c r="P90" i="2"/>
  <c r="S90" i="2" s="1"/>
  <c r="P94" i="2"/>
  <c r="S94" i="2" s="1"/>
  <c r="P86" i="2"/>
  <c r="S86" i="2" s="1"/>
  <c r="P76" i="2"/>
  <c r="S76" i="2" s="1"/>
  <c r="P101" i="2"/>
  <c r="S101" i="2" s="1"/>
  <c r="P93" i="2"/>
  <c r="S93" i="2" s="1"/>
  <c r="P81" i="2"/>
  <c r="S81" i="2" s="1"/>
  <c r="P72" i="2"/>
  <c r="S72" i="2" s="1"/>
  <c r="P88" i="2"/>
  <c r="S88" i="2" s="1"/>
  <c r="P75" i="2"/>
  <c r="S75" i="2" s="1"/>
  <c r="P100" i="2"/>
  <c r="S100" i="2" s="1"/>
  <c r="P97" i="2"/>
  <c r="S97" i="2" s="1"/>
  <c r="P92" i="2"/>
  <c r="S92" i="2" s="1"/>
  <c r="P82" i="2"/>
  <c r="S82" i="2" s="1"/>
  <c r="P99" i="2"/>
  <c r="S99" i="2" s="1"/>
  <c r="P95" i="2"/>
  <c r="S95" i="2" s="1"/>
  <c r="P85" i="2"/>
  <c r="S85" i="2" s="1"/>
  <c r="P73" i="2"/>
  <c r="S73" i="2" s="1"/>
  <c r="P89" i="2"/>
  <c r="S89" i="2" s="1"/>
  <c r="P80" i="2"/>
  <c r="S80" i="2" s="1"/>
  <c r="P98" i="2"/>
  <c r="S98" i="2" s="1"/>
  <c r="P87" i="2"/>
  <c r="S87" i="2" s="1"/>
  <c r="P83" i="2"/>
  <c r="S83" i="2" s="1"/>
  <c r="O241" i="4"/>
  <c r="P241" i="4" s="1"/>
  <c r="O242" i="4"/>
  <c r="P242" i="4" s="1"/>
  <c r="I465" i="4" l="1"/>
  <c r="N63" i="4"/>
  <c r="I235" i="4"/>
  <c r="N39" i="4"/>
  <c r="F922" i="4"/>
  <c r="F1152" i="4" s="1"/>
  <c r="F1382" i="4" s="1"/>
  <c r="F1612" i="4" s="1"/>
  <c r="F1842" i="4" s="1"/>
  <c r="H1842" i="4" s="1"/>
  <c r="G1803" i="4"/>
  <c r="H1803" i="4" s="1"/>
  <c r="N1803" i="4" s="1"/>
  <c r="H1573" i="4"/>
  <c r="N1573" i="4" s="1"/>
  <c r="M8" i="1"/>
  <c r="M10" i="1" s="1"/>
  <c r="L10" i="1"/>
  <c r="N229" i="4"/>
  <c r="F459" i="4"/>
  <c r="G1805" i="4"/>
  <c r="H1805" i="4" s="1"/>
  <c r="N1805" i="4" s="1"/>
  <c r="H1575" i="4"/>
  <c r="N1575" i="4" s="1"/>
  <c r="G1808" i="4"/>
  <c r="H1808" i="4" s="1"/>
  <c r="N1808" i="4" s="1"/>
  <c r="H1578" i="4"/>
  <c r="N1578" i="4" s="1"/>
  <c r="N228" i="4"/>
  <c r="F458" i="4"/>
  <c r="G1801" i="4"/>
  <c r="H1801" i="4" s="1"/>
  <c r="N1801" i="4" s="1"/>
  <c r="H1571" i="4"/>
  <c r="N1571" i="4" s="1"/>
  <c r="G1810" i="4"/>
  <c r="H1810" i="4" s="1"/>
  <c r="N1810" i="4" s="1"/>
  <c r="H1580" i="4"/>
  <c r="N1580" i="4" s="1"/>
  <c r="F920" i="4"/>
  <c r="F1150" i="4" s="1"/>
  <c r="F1380" i="4" s="1"/>
  <c r="F1610" i="4" s="1"/>
  <c r="F1840" i="4" s="1"/>
  <c r="F921" i="4"/>
  <c r="F1151" i="4" s="1"/>
  <c r="F1381" i="4" s="1"/>
  <c r="F1611" i="4" s="1"/>
  <c r="F1841" i="4" s="1"/>
  <c r="H1702" i="4"/>
  <c r="N1702" i="4" s="1"/>
  <c r="H1700" i="4"/>
  <c r="N1700" i="4" s="1"/>
  <c r="H1835" i="4"/>
  <c r="H1713" i="4"/>
  <c r="N1713" i="4" s="1"/>
  <c r="H1836" i="4"/>
  <c r="H1833" i="4"/>
  <c r="H1703" i="4"/>
  <c r="N1703" i="4" s="1"/>
  <c r="H1712" i="4"/>
  <c r="N1712" i="4" s="1"/>
  <c r="H1472" i="4"/>
  <c r="N1472" i="4" s="1"/>
  <c r="H1470" i="4"/>
  <c r="N1470" i="4" s="1"/>
  <c r="H1483" i="4"/>
  <c r="N1483" i="4" s="1"/>
  <c r="H1606" i="4"/>
  <c r="H1605" i="4"/>
  <c r="H1603" i="4"/>
  <c r="H1473" i="4"/>
  <c r="N1473" i="4" s="1"/>
  <c r="H1482" i="4"/>
  <c r="N1482" i="4" s="1"/>
  <c r="H1243" i="4"/>
  <c r="N1243" i="4" s="1"/>
  <c r="H1252" i="4"/>
  <c r="N1252" i="4" s="1"/>
  <c r="H1253" i="4"/>
  <c r="N1253" i="4" s="1"/>
  <c r="H1376" i="4"/>
  <c r="H1242" i="4"/>
  <c r="N1242" i="4" s="1"/>
  <c r="H1240" i="4"/>
  <c r="N1240" i="4" s="1"/>
  <c r="H1375" i="4"/>
  <c r="H1373" i="4"/>
  <c r="H1006" i="4"/>
  <c r="N1006" i="4" s="1"/>
  <c r="F1236" i="4"/>
  <c r="H1018" i="4"/>
  <c r="N1018" i="4" s="1"/>
  <c r="F1248" i="4"/>
  <c r="H1013" i="4"/>
  <c r="N1013" i="4" s="1"/>
  <c r="H1012" i="4"/>
  <c r="N1012" i="4" s="1"/>
  <c r="H1010" i="4"/>
  <c r="N1010" i="4" s="1"/>
  <c r="H1023" i="4"/>
  <c r="N1023" i="4" s="1"/>
  <c r="H1146" i="4"/>
  <c r="H1145" i="4"/>
  <c r="H777" i="4"/>
  <c r="N777" i="4" s="1"/>
  <c r="F1007" i="4"/>
  <c r="H789" i="4"/>
  <c r="N789" i="4" s="1"/>
  <c r="F1019" i="4"/>
  <c r="H1152" i="4"/>
  <c r="H786" i="4"/>
  <c r="N786" i="4" s="1"/>
  <c r="F1016" i="4"/>
  <c r="H1143" i="4"/>
  <c r="H1022" i="4"/>
  <c r="N1022" i="4" s="1"/>
  <c r="H776" i="4"/>
  <c r="N776" i="4" s="1"/>
  <c r="H788" i="4"/>
  <c r="N788" i="4" s="1"/>
  <c r="H783" i="4"/>
  <c r="N783" i="4" s="1"/>
  <c r="H782" i="4"/>
  <c r="N782" i="4" s="1"/>
  <c r="H780" i="4"/>
  <c r="N780" i="4" s="1"/>
  <c r="H915" i="4"/>
  <c r="H792" i="4"/>
  <c r="N792" i="4" s="1"/>
  <c r="G921" i="4"/>
  <c r="F775" i="4"/>
  <c r="F923" i="4"/>
  <c r="G918" i="4"/>
  <c r="F787" i="4"/>
  <c r="G917" i="4"/>
  <c r="G920" i="4"/>
  <c r="F794" i="4"/>
  <c r="F779" i="4"/>
  <c r="F785" i="4"/>
  <c r="F791" i="4"/>
  <c r="H793" i="4"/>
  <c r="N793" i="4" s="1"/>
  <c r="H916" i="4"/>
  <c r="F778" i="4"/>
  <c r="F784" i="4"/>
  <c r="F790" i="4"/>
  <c r="H913" i="4"/>
  <c r="J235" i="4"/>
  <c r="M235" i="4"/>
  <c r="N47" i="4"/>
  <c r="N10" i="4"/>
  <c r="H922" i="4" l="1"/>
  <c r="H1612" i="4"/>
  <c r="H1382" i="4"/>
  <c r="F689" i="4"/>
  <c r="H459" i="4"/>
  <c r="H458" i="4"/>
  <c r="F688" i="4"/>
  <c r="H1248" i="4"/>
  <c r="N1248" i="4" s="1"/>
  <c r="F1478" i="4"/>
  <c r="H1236" i="4"/>
  <c r="N1236" i="4" s="1"/>
  <c r="F1466" i="4"/>
  <c r="H1019" i="4"/>
  <c r="N1019" i="4" s="1"/>
  <c r="F1249" i="4"/>
  <c r="H1016" i="4"/>
  <c r="N1016" i="4" s="1"/>
  <c r="F1246" i="4"/>
  <c r="H1007" i="4"/>
  <c r="N1007" i="4" s="1"/>
  <c r="F1237" i="4"/>
  <c r="H778" i="4"/>
  <c r="N778" i="4" s="1"/>
  <c r="F1008" i="4"/>
  <c r="G1148" i="4"/>
  <c r="H920" i="4"/>
  <c r="G1150" i="4"/>
  <c r="H921" i="4"/>
  <c r="G1151" i="4"/>
  <c r="H790" i="4"/>
  <c r="N790" i="4" s="1"/>
  <c r="F1020" i="4"/>
  <c r="H779" i="4"/>
  <c r="N779" i="4" s="1"/>
  <c r="F1009" i="4"/>
  <c r="G1147" i="4"/>
  <c r="H923" i="4"/>
  <c r="F1153" i="4"/>
  <c r="H785" i="4"/>
  <c r="N785" i="4" s="1"/>
  <c r="F1015" i="4"/>
  <c r="H784" i="4"/>
  <c r="N784" i="4" s="1"/>
  <c r="F1014" i="4"/>
  <c r="H791" i="4"/>
  <c r="N791" i="4" s="1"/>
  <c r="F1021" i="4"/>
  <c r="H794" i="4"/>
  <c r="N794" i="4" s="1"/>
  <c r="F1024" i="4"/>
  <c r="H787" i="4"/>
  <c r="N787" i="4" s="1"/>
  <c r="F1017" i="4"/>
  <c r="H775" i="4"/>
  <c r="N775" i="4" s="1"/>
  <c r="F1005" i="4"/>
  <c r="P227" i="3"/>
  <c r="T227" i="3" s="1"/>
  <c r="F227" i="4" s="1"/>
  <c r="D94" i="3"/>
  <c r="C94" i="4" s="1"/>
  <c r="C324" i="4" s="1"/>
  <c r="C554" i="4" s="1"/>
  <c r="G92" i="3"/>
  <c r="E85" i="3"/>
  <c r="E86" i="3" s="1"/>
  <c r="E87" i="3" s="1"/>
  <c r="E88" i="3" s="1"/>
  <c r="E89" i="3" s="1"/>
  <c r="E90" i="3" s="1"/>
  <c r="H688" i="4" l="1"/>
  <c r="F918" i="4"/>
  <c r="H227" i="4"/>
  <c r="N227" i="4" s="1"/>
  <c r="F457" i="4"/>
  <c r="H689" i="4"/>
  <c r="F919" i="4"/>
  <c r="H1466" i="4"/>
  <c r="N1466" i="4" s="1"/>
  <c r="F1696" i="4"/>
  <c r="H1478" i="4"/>
  <c r="N1478" i="4" s="1"/>
  <c r="F1708" i="4"/>
  <c r="H1249" i="4"/>
  <c r="N1249" i="4" s="1"/>
  <c r="F1479" i="4"/>
  <c r="H1237" i="4"/>
  <c r="N1237" i="4" s="1"/>
  <c r="F1467" i="4"/>
  <c r="H1246" i="4"/>
  <c r="N1246" i="4" s="1"/>
  <c r="F1476" i="4"/>
  <c r="H1009" i="4"/>
  <c r="N1009" i="4" s="1"/>
  <c r="F1239" i="4"/>
  <c r="H1024" i="4"/>
  <c r="N1024" i="4" s="1"/>
  <c r="F1254" i="4"/>
  <c r="H1150" i="4"/>
  <c r="G1380" i="4"/>
  <c r="H1005" i="4"/>
  <c r="N1005" i="4" s="1"/>
  <c r="F1235" i="4"/>
  <c r="H1021" i="4"/>
  <c r="N1021" i="4" s="1"/>
  <c r="F1251" i="4"/>
  <c r="H1020" i="4"/>
  <c r="N1020" i="4" s="1"/>
  <c r="F1250" i="4"/>
  <c r="H1014" i="4"/>
  <c r="N1014" i="4" s="1"/>
  <c r="F1244" i="4"/>
  <c r="H1151" i="4"/>
  <c r="G1381" i="4"/>
  <c r="H1008" i="4"/>
  <c r="N1008" i="4" s="1"/>
  <c r="F1238" i="4"/>
  <c r="H1015" i="4"/>
  <c r="N1015" i="4" s="1"/>
  <c r="F1245" i="4"/>
  <c r="H1153" i="4"/>
  <c r="F1383" i="4"/>
  <c r="G1378" i="4"/>
  <c r="H1017" i="4"/>
  <c r="N1017" i="4" s="1"/>
  <c r="F1247" i="4"/>
  <c r="G1377" i="4"/>
  <c r="C784" i="4"/>
  <c r="C1014" i="4" s="1"/>
  <c r="C1244" i="4" s="1"/>
  <c r="C1474" i="4" s="1"/>
  <c r="C1704" i="4" s="1"/>
  <c r="F454" i="4"/>
  <c r="F684" i="4" s="1"/>
  <c r="H684" i="4" s="1"/>
  <c r="D95" i="3"/>
  <c r="C95" i="4" s="1"/>
  <c r="C325" i="4" s="1"/>
  <c r="C555" i="4" s="1"/>
  <c r="D94" i="2"/>
  <c r="D85" i="3"/>
  <c r="C85" i="4" s="1"/>
  <c r="C315" i="4" s="1"/>
  <c r="C545" i="4" s="1"/>
  <c r="F90" i="3"/>
  <c r="D90" i="4" s="1"/>
  <c r="D320" i="4" s="1"/>
  <c r="D550" i="4" s="1"/>
  <c r="F89" i="3"/>
  <c r="D89" i="4" s="1"/>
  <c r="D319" i="4" s="1"/>
  <c r="D549" i="4" s="1"/>
  <c r="F88" i="3"/>
  <c r="D88" i="4" s="1"/>
  <c r="D318" i="4" s="1"/>
  <c r="D548" i="4" s="1"/>
  <c r="F87" i="3"/>
  <c r="D87" i="4" s="1"/>
  <c r="D317" i="4" s="1"/>
  <c r="D547" i="4" s="1"/>
  <c r="F86" i="3"/>
  <c r="D86" i="4" s="1"/>
  <c r="D316" i="4" s="1"/>
  <c r="D546" i="4" s="1"/>
  <c r="G84" i="3"/>
  <c r="F82" i="3"/>
  <c r="D82" i="4" s="1"/>
  <c r="E82" i="3"/>
  <c r="E83" i="3" s="1"/>
  <c r="H81" i="3"/>
  <c r="E81" i="4" s="1"/>
  <c r="G81" i="3"/>
  <c r="H79" i="3"/>
  <c r="E79" i="4" s="1"/>
  <c r="F79" i="3"/>
  <c r="D79" i="4" s="1"/>
  <c r="E79" i="3"/>
  <c r="E80" i="3" s="1"/>
  <c r="G78" i="3"/>
  <c r="H77" i="3"/>
  <c r="E77" i="4" s="1"/>
  <c r="G77" i="3"/>
  <c r="G72" i="3" s="1"/>
  <c r="F73" i="3"/>
  <c r="D73" i="4" s="1"/>
  <c r="E73" i="3"/>
  <c r="E74" i="3" s="1"/>
  <c r="E75" i="3" s="1"/>
  <c r="E76" i="3" s="1"/>
  <c r="E77" i="3" s="1"/>
  <c r="AR68" i="3"/>
  <c r="AS68" i="3" s="1"/>
  <c r="G68" i="4" s="1"/>
  <c r="S68" i="3"/>
  <c r="T68" i="3" s="1"/>
  <c r="F68" i="3"/>
  <c r="E68" i="3"/>
  <c r="E69" i="3" s="1"/>
  <c r="E70" i="3" s="1"/>
  <c r="E71" i="3" s="1"/>
  <c r="H67" i="3"/>
  <c r="E67" i="4" s="1"/>
  <c r="G67" i="3"/>
  <c r="AR66" i="3"/>
  <c r="AS66" i="3" s="1"/>
  <c r="G66" i="4" s="1"/>
  <c r="Q66" i="3"/>
  <c r="T66" i="3" s="1"/>
  <c r="F66" i="3"/>
  <c r="E66" i="3"/>
  <c r="H65" i="3"/>
  <c r="E65" i="4" s="1"/>
  <c r="G65" i="3"/>
  <c r="H63" i="3"/>
  <c r="G63" i="3"/>
  <c r="AR62" i="3"/>
  <c r="AS62" i="3" s="1"/>
  <c r="G62" i="4" s="1"/>
  <c r="S62" i="3"/>
  <c r="T62" i="3" s="1"/>
  <c r="H62" i="3"/>
  <c r="E62" i="4" s="1"/>
  <c r="G62" i="3"/>
  <c r="F62" i="3"/>
  <c r="D62" i="4" s="1"/>
  <c r="E62" i="3"/>
  <c r="E63" i="3" s="1"/>
  <c r="E64" i="3" s="1"/>
  <c r="F60" i="3"/>
  <c r="E60" i="3"/>
  <c r="H59" i="3"/>
  <c r="E59" i="4" s="1"/>
  <c r="G59" i="3"/>
  <c r="AP58" i="3"/>
  <c r="AS58" i="3" s="1"/>
  <c r="G58" i="4" s="1"/>
  <c r="Q58" i="3"/>
  <c r="T58" i="3" s="1"/>
  <c r="F58" i="3"/>
  <c r="E58" i="3"/>
  <c r="H57" i="3"/>
  <c r="E57" i="4" s="1"/>
  <c r="G57" i="3"/>
  <c r="F51" i="3"/>
  <c r="D51" i="4" s="1"/>
  <c r="E51" i="3"/>
  <c r="E52" i="3" s="1"/>
  <c r="E53" i="3" s="1"/>
  <c r="E54" i="3" s="1"/>
  <c r="E55" i="3" s="1"/>
  <c r="E56" i="3" s="1"/>
  <c r="H50" i="3"/>
  <c r="E50" i="4" s="1"/>
  <c r="G50" i="3"/>
  <c r="AR48" i="3"/>
  <c r="AS48" i="3" s="1"/>
  <c r="G48" i="4" s="1"/>
  <c r="S48" i="3"/>
  <c r="T48" i="3" s="1"/>
  <c r="F47" i="3"/>
  <c r="E47" i="3"/>
  <c r="E48" i="3" s="1"/>
  <c r="E49" i="3" s="1"/>
  <c r="H46" i="3"/>
  <c r="E46" i="4" s="1"/>
  <c r="G46" i="3"/>
  <c r="F44" i="3"/>
  <c r="D44" i="4" s="1"/>
  <c r="E44" i="3"/>
  <c r="E45" i="3" s="1"/>
  <c r="H43" i="3"/>
  <c r="E43" i="4" s="1"/>
  <c r="G43" i="3"/>
  <c r="AR42" i="3"/>
  <c r="AS42" i="3" s="1"/>
  <c r="G42" i="4" s="1"/>
  <c r="S42" i="3"/>
  <c r="T42" i="3" s="1"/>
  <c r="AP41" i="3"/>
  <c r="AS41" i="3" s="1"/>
  <c r="G41" i="4" s="1"/>
  <c r="Q41" i="3"/>
  <c r="T41" i="3" s="1"/>
  <c r="F41" i="3"/>
  <c r="D41" i="4" s="1"/>
  <c r="E41" i="3"/>
  <c r="E42" i="3" s="1"/>
  <c r="H40" i="3"/>
  <c r="E40" i="4" s="1"/>
  <c r="G40" i="3"/>
  <c r="AR38" i="3"/>
  <c r="AS38" i="3" s="1"/>
  <c r="G38" i="4" s="1"/>
  <c r="H38" i="3"/>
  <c r="E38" i="4" s="1"/>
  <c r="G38" i="3"/>
  <c r="S37" i="3"/>
  <c r="H36" i="3"/>
  <c r="E36" i="4" s="1"/>
  <c r="G36" i="3"/>
  <c r="F36" i="3"/>
  <c r="D36" i="4" s="1"/>
  <c r="E36" i="3"/>
  <c r="E37" i="3" s="1"/>
  <c r="E38" i="3" s="1"/>
  <c r="E39" i="3" s="1"/>
  <c r="AO34" i="3"/>
  <c r="AS34" i="3" s="1"/>
  <c r="G34" i="4" s="1"/>
  <c r="H34" i="3"/>
  <c r="G34" i="3"/>
  <c r="G30" i="3" s="1"/>
  <c r="AP33" i="3"/>
  <c r="AS33" i="3" s="1"/>
  <c r="G33" i="4" s="1"/>
  <c r="Q33" i="3"/>
  <c r="P33" i="3"/>
  <c r="E33" i="3"/>
  <c r="E34" i="3" s="1"/>
  <c r="AP32" i="3"/>
  <c r="AO32" i="3"/>
  <c r="Q32" i="3"/>
  <c r="T32" i="3" s="1"/>
  <c r="E32" i="3"/>
  <c r="AP31" i="3"/>
  <c r="AS31" i="3" s="1"/>
  <c r="G31" i="4" s="1"/>
  <c r="P31" i="3"/>
  <c r="F31" i="3"/>
  <c r="D31" i="4" s="1"/>
  <c r="E31" i="3"/>
  <c r="AP27" i="3"/>
  <c r="AS27" i="3" s="1"/>
  <c r="G27" i="4" s="1"/>
  <c r="Q27" i="3"/>
  <c r="T27" i="3" s="1"/>
  <c r="AP26" i="3"/>
  <c r="AS26" i="3" s="1"/>
  <c r="G26" i="4" s="1"/>
  <c r="Q26" i="3"/>
  <c r="T26" i="3" s="1"/>
  <c r="H26" i="3"/>
  <c r="G26" i="3"/>
  <c r="G23" i="3" s="1"/>
  <c r="F24" i="3"/>
  <c r="E24" i="3"/>
  <c r="E25" i="3" s="1"/>
  <c r="E26" i="3" s="1"/>
  <c r="E27" i="3" s="1"/>
  <c r="E28" i="3" s="1"/>
  <c r="E29" i="3" s="1"/>
  <c r="F22" i="3"/>
  <c r="E22" i="3"/>
  <c r="H21" i="3"/>
  <c r="E21" i="4" s="1"/>
  <c r="G21" i="3"/>
  <c r="H20" i="3"/>
  <c r="E20" i="4" s="1"/>
  <c r="G20" i="3"/>
  <c r="H19" i="3"/>
  <c r="E19" i="4" s="1"/>
  <c r="G19" i="3"/>
  <c r="H18" i="3"/>
  <c r="E18" i="4" s="1"/>
  <c r="G18" i="3"/>
  <c r="H17" i="3"/>
  <c r="E17" i="4" s="1"/>
  <c r="G17" i="3"/>
  <c r="H16" i="3"/>
  <c r="E16" i="4" s="1"/>
  <c r="G16" i="3"/>
  <c r="H15" i="3"/>
  <c r="E15" i="4" s="1"/>
  <c r="G15" i="3"/>
  <c r="AO14" i="3"/>
  <c r="AS14" i="3" s="1"/>
  <c r="G14" i="4" s="1"/>
  <c r="P14" i="3"/>
  <c r="T14" i="3" s="1"/>
  <c r="H14" i="3"/>
  <c r="E14" i="4" s="1"/>
  <c r="G14" i="3"/>
  <c r="F14" i="3"/>
  <c r="D14" i="4" s="1"/>
  <c r="E14" i="3"/>
  <c r="E15" i="3" s="1"/>
  <c r="E16" i="3" s="1"/>
  <c r="E17" i="3" s="1"/>
  <c r="E18" i="3" s="1"/>
  <c r="E19" i="3" s="1"/>
  <c r="E20" i="3" s="1"/>
  <c r="AP11" i="3"/>
  <c r="AS11" i="3" s="1"/>
  <c r="Q11" i="3"/>
  <c r="T11" i="3" s="1"/>
  <c r="F11" i="3"/>
  <c r="D11" i="4" s="1"/>
  <c r="E11" i="3"/>
  <c r="E12" i="3" s="1"/>
  <c r="H10" i="3"/>
  <c r="E10" i="4" s="1"/>
  <c r="G10" i="3"/>
  <c r="N42" i="2" l="1"/>
  <c r="F42" i="4"/>
  <c r="N62" i="2"/>
  <c r="F62" i="4"/>
  <c r="H62" i="4" s="1"/>
  <c r="N62" i="4" s="1"/>
  <c r="N11" i="2"/>
  <c r="F11" i="4"/>
  <c r="AS32" i="3"/>
  <c r="G32" i="4" s="1"/>
  <c r="H457" i="4"/>
  <c r="F687" i="4"/>
  <c r="F1149" i="4"/>
  <c r="H919" i="4"/>
  <c r="N58" i="2"/>
  <c r="F58" i="4"/>
  <c r="N66" i="2"/>
  <c r="F66" i="4"/>
  <c r="N68" i="2"/>
  <c r="F68" i="4"/>
  <c r="H68" i="4" s="1"/>
  <c r="N68" i="4" s="1"/>
  <c r="N27" i="2"/>
  <c r="F27" i="4"/>
  <c r="T37" i="3"/>
  <c r="N26" i="2"/>
  <c r="F26" i="4"/>
  <c r="H26" i="4" s="1"/>
  <c r="N26" i="4" s="1"/>
  <c r="F1148" i="4"/>
  <c r="H918" i="4"/>
  <c r="N14" i="2"/>
  <c r="F14" i="4"/>
  <c r="G11" i="4"/>
  <c r="G235" i="4" s="1"/>
  <c r="AS235" i="3"/>
  <c r="N32" i="2"/>
  <c r="F32" i="4"/>
  <c r="H32" i="4" s="1"/>
  <c r="N32" i="4" s="1"/>
  <c r="T33" i="3"/>
  <c r="N41" i="2"/>
  <c r="F41" i="4"/>
  <c r="N48" i="2"/>
  <c r="F48" i="4"/>
  <c r="H48" i="4" s="1"/>
  <c r="N48" i="4" s="1"/>
  <c r="H1708" i="4"/>
  <c r="N1708" i="4" s="1"/>
  <c r="H1696" i="4"/>
  <c r="N1696" i="4" s="1"/>
  <c r="H1479" i="4"/>
  <c r="N1479" i="4" s="1"/>
  <c r="F1709" i="4"/>
  <c r="H1476" i="4"/>
  <c r="N1476" i="4" s="1"/>
  <c r="F1706" i="4"/>
  <c r="H1467" i="4"/>
  <c r="N1467" i="4" s="1"/>
  <c r="F1697" i="4"/>
  <c r="G1608" i="4"/>
  <c r="H1238" i="4"/>
  <c r="N1238" i="4" s="1"/>
  <c r="F1468" i="4"/>
  <c r="H1250" i="4"/>
  <c r="N1250" i="4" s="1"/>
  <c r="F1480" i="4"/>
  <c r="H1380" i="4"/>
  <c r="G1610" i="4"/>
  <c r="G1607" i="4"/>
  <c r="H1383" i="4"/>
  <c r="F1613" i="4"/>
  <c r="H1381" i="4"/>
  <c r="G1611" i="4"/>
  <c r="H1251" i="4"/>
  <c r="N1251" i="4" s="1"/>
  <c r="F1481" i="4"/>
  <c r="H1254" i="4"/>
  <c r="N1254" i="4" s="1"/>
  <c r="F1484" i="4"/>
  <c r="H1247" i="4"/>
  <c r="N1247" i="4" s="1"/>
  <c r="F1477" i="4"/>
  <c r="H1245" i="4"/>
  <c r="N1245" i="4" s="1"/>
  <c r="F1475" i="4"/>
  <c r="H1244" i="4"/>
  <c r="N1244" i="4" s="1"/>
  <c r="F1474" i="4"/>
  <c r="H1239" i="4"/>
  <c r="N1239" i="4" s="1"/>
  <c r="F1469" i="4"/>
  <c r="H1235" i="4"/>
  <c r="N1235" i="4" s="1"/>
  <c r="F1465" i="4"/>
  <c r="F914" i="4"/>
  <c r="D776" i="4"/>
  <c r="D1006" i="4" s="1"/>
  <c r="D1236" i="4" s="1"/>
  <c r="D1466" i="4" s="1"/>
  <c r="D1696" i="4" s="1"/>
  <c r="D777" i="4"/>
  <c r="D1007" i="4" s="1"/>
  <c r="D1237" i="4" s="1"/>
  <c r="D1467" i="4" s="1"/>
  <c r="D1697" i="4" s="1"/>
  <c r="C785" i="4"/>
  <c r="C1015" i="4" s="1"/>
  <c r="C1245" i="4" s="1"/>
  <c r="C1475" i="4" s="1"/>
  <c r="C1705" i="4" s="1"/>
  <c r="C775" i="4"/>
  <c r="C1005" i="4" s="1"/>
  <c r="C1235" i="4" s="1"/>
  <c r="C1465" i="4" s="1"/>
  <c r="C1695" i="4" s="1"/>
  <c r="D778" i="4"/>
  <c r="D1008" i="4" s="1"/>
  <c r="D1238" i="4" s="1"/>
  <c r="D1468" i="4" s="1"/>
  <c r="D1698" i="4" s="1"/>
  <c r="D779" i="4"/>
  <c r="D1009" i="4" s="1"/>
  <c r="D1239" i="4" s="1"/>
  <c r="D1469" i="4" s="1"/>
  <c r="D1699" i="4" s="1"/>
  <c r="D780" i="4"/>
  <c r="D1010" i="4" s="1"/>
  <c r="D1240" i="4" s="1"/>
  <c r="D1470" i="4" s="1"/>
  <c r="D1700" i="4" s="1"/>
  <c r="E63" i="4"/>
  <c r="H454" i="4"/>
  <c r="H42" i="4"/>
  <c r="N42" i="4" s="1"/>
  <c r="K58" i="3"/>
  <c r="D58" i="4"/>
  <c r="K60" i="3"/>
  <c r="D60" i="4"/>
  <c r="K66" i="3"/>
  <c r="D66" i="4"/>
  <c r="K68" i="3"/>
  <c r="D68" i="4"/>
  <c r="H23" i="3"/>
  <c r="E23" i="4" s="1"/>
  <c r="E26" i="4"/>
  <c r="H30" i="3"/>
  <c r="E30" i="4" s="1"/>
  <c r="E34" i="4"/>
  <c r="H34" i="4"/>
  <c r="N34" i="4" s="1"/>
  <c r="K47" i="3"/>
  <c r="D47" i="4"/>
  <c r="H58" i="4"/>
  <c r="N58" i="4" s="1"/>
  <c r="H66" i="4"/>
  <c r="N66" i="4" s="1"/>
  <c r="AR235" i="3"/>
  <c r="H38" i="4"/>
  <c r="N38" i="4" s="1"/>
  <c r="H41" i="4"/>
  <c r="N41" i="4" s="1"/>
  <c r="K22" i="3"/>
  <c r="D22" i="4"/>
  <c r="P235" i="3"/>
  <c r="AP235" i="3"/>
  <c r="AO235" i="3"/>
  <c r="K24" i="3"/>
  <c r="D24" i="4"/>
  <c r="H27" i="4"/>
  <c r="N27" i="4" s="1"/>
  <c r="F12" i="3"/>
  <c r="K11" i="3"/>
  <c r="F42" i="3"/>
  <c r="K41" i="3"/>
  <c r="K89" i="3"/>
  <c r="E89" i="2"/>
  <c r="G89" i="2" s="1"/>
  <c r="F37" i="3"/>
  <c r="D37" i="4" s="1"/>
  <c r="K36" i="3"/>
  <c r="F48" i="3"/>
  <c r="D48" i="4" s="1"/>
  <c r="F52" i="3"/>
  <c r="F53" i="3" s="1"/>
  <c r="K51" i="3"/>
  <c r="F63" i="3"/>
  <c r="K62" i="3"/>
  <c r="E90" i="2"/>
  <c r="G90" i="2" s="1"/>
  <c r="K90" i="3"/>
  <c r="K93" i="3" s="1"/>
  <c r="K94" i="3" s="1"/>
  <c r="K95" i="3" s="1"/>
  <c r="K96" i="3" s="1"/>
  <c r="K97" i="3" s="1"/>
  <c r="K98" i="3" s="1"/>
  <c r="K99" i="3" s="1"/>
  <c r="K100" i="3" s="1"/>
  <c r="K101" i="3" s="1"/>
  <c r="F45" i="3"/>
  <c r="K44" i="3"/>
  <c r="D86" i="3"/>
  <c r="C86" i="4" s="1"/>
  <c r="C316" i="4" s="1"/>
  <c r="C546" i="4" s="1"/>
  <c r="D85" i="2"/>
  <c r="H35" i="3"/>
  <c r="E35" i="4" s="1"/>
  <c r="F74" i="3"/>
  <c r="D74" i="4" s="1"/>
  <c r="K73" i="3"/>
  <c r="E73" i="2"/>
  <c r="G73" i="2" s="1"/>
  <c r="H78" i="3"/>
  <c r="E78" i="4" s="1"/>
  <c r="M79" i="2"/>
  <c r="P79" i="2" s="1"/>
  <c r="S79" i="2" s="1"/>
  <c r="K86" i="3"/>
  <c r="E86" i="2"/>
  <c r="G86" i="2" s="1"/>
  <c r="F15" i="3"/>
  <c r="D15" i="4" s="1"/>
  <c r="K14" i="3"/>
  <c r="F32" i="3"/>
  <c r="F33" i="3" s="1"/>
  <c r="K31" i="3"/>
  <c r="K87" i="3"/>
  <c r="E87" i="2"/>
  <c r="G87" i="2" s="1"/>
  <c r="S235" i="3"/>
  <c r="H72" i="3"/>
  <c r="E72" i="4" s="1"/>
  <c r="M77" i="2"/>
  <c r="P77" i="2" s="1"/>
  <c r="S77" i="2" s="1"/>
  <c r="K88" i="3"/>
  <c r="E88" i="2"/>
  <c r="G88" i="2" s="1"/>
  <c r="D96" i="3"/>
  <c r="C96" i="4" s="1"/>
  <c r="C326" i="4" s="1"/>
  <c r="C556" i="4" s="1"/>
  <c r="D95" i="2"/>
  <c r="F83" i="3"/>
  <c r="D83" i="4" s="1"/>
  <c r="K82" i="3"/>
  <c r="E82" i="2"/>
  <c r="G82" i="2" s="1"/>
  <c r="F80" i="3"/>
  <c r="D80" i="4" s="1"/>
  <c r="E79" i="2"/>
  <c r="G79" i="2" s="1"/>
  <c r="K79" i="3"/>
  <c r="H61" i="3"/>
  <c r="E61" i="4" s="1"/>
  <c r="G35" i="3"/>
  <c r="H13" i="3"/>
  <c r="E13" i="4" s="1"/>
  <c r="Q31" i="3"/>
  <c r="Q235" i="3" s="1"/>
  <c r="G13" i="3"/>
  <c r="G61" i="3"/>
  <c r="F93" i="3"/>
  <c r="D93" i="4" s="1"/>
  <c r="D323" i="4" s="1"/>
  <c r="D553" i="4" s="1"/>
  <c r="F69" i="3"/>
  <c r="F25" i="3"/>
  <c r="F1379" i="4" l="1"/>
  <c r="H1149" i="4"/>
  <c r="N33" i="2"/>
  <c r="F33" i="4"/>
  <c r="H33" i="4" s="1"/>
  <c r="N33" i="4" s="1"/>
  <c r="N37" i="2"/>
  <c r="F37" i="4"/>
  <c r="H37" i="4" s="1"/>
  <c r="N37" i="4" s="1"/>
  <c r="H687" i="4"/>
  <c r="F917" i="4"/>
  <c r="F1378" i="4"/>
  <c r="H1148" i="4"/>
  <c r="H11" i="4"/>
  <c r="N11" i="4" s="1"/>
  <c r="T31" i="3"/>
  <c r="H1709" i="4"/>
  <c r="N1709" i="4" s="1"/>
  <c r="H1697" i="4"/>
  <c r="N1697" i="4" s="1"/>
  <c r="H1706" i="4"/>
  <c r="N1706" i="4" s="1"/>
  <c r="H1474" i="4"/>
  <c r="N1474" i="4" s="1"/>
  <c r="F1704" i="4"/>
  <c r="H1480" i="4"/>
  <c r="N1480" i="4" s="1"/>
  <c r="F1710" i="4"/>
  <c r="H1465" i="4"/>
  <c r="N1465" i="4" s="1"/>
  <c r="F1695" i="4"/>
  <c r="H1475" i="4"/>
  <c r="N1475" i="4" s="1"/>
  <c r="F1705" i="4"/>
  <c r="H1481" i="4"/>
  <c r="N1481" i="4" s="1"/>
  <c r="F1711" i="4"/>
  <c r="G1837" i="4"/>
  <c r="H1468" i="4"/>
  <c r="N1468" i="4" s="1"/>
  <c r="F1698" i="4"/>
  <c r="H1484" i="4"/>
  <c r="N1484" i="4" s="1"/>
  <c r="F1714" i="4"/>
  <c r="H1613" i="4"/>
  <c r="F1843" i="4"/>
  <c r="H1469" i="4"/>
  <c r="N1469" i="4" s="1"/>
  <c r="F1699" i="4"/>
  <c r="H1477" i="4"/>
  <c r="N1477" i="4" s="1"/>
  <c r="F1707" i="4"/>
  <c r="H1611" i="4"/>
  <c r="G1841" i="4"/>
  <c r="H1610" i="4"/>
  <c r="G1840" i="4"/>
  <c r="G1838" i="4"/>
  <c r="H914" i="4"/>
  <c r="F1144" i="4"/>
  <c r="D783" i="4"/>
  <c r="D1013" i="4" s="1"/>
  <c r="D1243" i="4" s="1"/>
  <c r="D1473" i="4" s="1"/>
  <c r="D1703" i="4" s="1"/>
  <c r="C786" i="4"/>
  <c r="C1016" i="4" s="1"/>
  <c r="C1246" i="4" s="1"/>
  <c r="C1476" i="4" s="1"/>
  <c r="C1706" i="4" s="1"/>
  <c r="C776" i="4"/>
  <c r="C1006" i="4" s="1"/>
  <c r="C1236" i="4" s="1"/>
  <c r="C1466" i="4" s="1"/>
  <c r="C1696" i="4" s="1"/>
  <c r="F75" i="3"/>
  <c r="D75" i="4" s="1"/>
  <c r="H235" i="3"/>
  <c r="H14" i="4"/>
  <c r="N14" i="4" s="1"/>
  <c r="K45" i="3"/>
  <c r="D45" i="4"/>
  <c r="K52" i="3"/>
  <c r="D52" i="4"/>
  <c r="K42" i="3"/>
  <c r="D42" i="4"/>
  <c r="K25" i="3"/>
  <c r="D25" i="4"/>
  <c r="K69" i="3"/>
  <c r="D69" i="4"/>
  <c r="K32" i="3"/>
  <c r="D32" i="4"/>
  <c r="K12" i="3"/>
  <c r="D12" i="4"/>
  <c r="K53" i="3"/>
  <c r="D53" i="4"/>
  <c r="K63" i="3"/>
  <c r="D63" i="4"/>
  <c r="K33" i="3"/>
  <c r="D33" i="4"/>
  <c r="F64" i="3"/>
  <c r="F16" i="3"/>
  <c r="D16" i="4" s="1"/>
  <c r="K15" i="3"/>
  <c r="F49" i="3"/>
  <c r="K48" i="3"/>
  <c r="F94" i="3"/>
  <c r="D94" i="4" s="1"/>
  <c r="D324" i="4" s="1"/>
  <c r="D554" i="4" s="1"/>
  <c r="E93" i="2"/>
  <c r="G93" i="2" s="1"/>
  <c r="D87" i="3"/>
  <c r="C87" i="4" s="1"/>
  <c r="C317" i="4" s="1"/>
  <c r="C547" i="4" s="1"/>
  <c r="D86" i="2"/>
  <c r="F38" i="3"/>
  <c r="D38" i="4" s="1"/>
  <c r="K37" i="3"/>
  <c r="D97" i="3"/>
  <c r="C97" i="4" s="1"/>
  <c r="C327" i="4" s="1"/>
  <c r="C557" i="4" s="1"/>
  <c r="D96" i="2"/>
  <c r="E74" i="2"/>
  <c r="G74" i="2" s="1"/>
  <c r="K74" i="3"/>
  <c r="E80" i="2"/>
  <c r="G80" i="2" s="1"/>
  <c r="K80" i="3"/>
  <c r="K83" i="3"/>
  <c r="E83" i="2"/>
  <c r="G83" i="2" s="1"/>
  <c r="F26" i="3"/>
  <c r="F70" i="3"/>
  <c r="F34" i="3"/>
  <c r="F54" i="3"/>
  <c r="K75" i="3" l="1"/>
  <c r="F76" i="3"/>
  <c r="D76" i="4" s="1"/>
  <c r="F1608" i="4"/>
  <c r="H1378" i="4"/>
  <c r="F1147" i="4"/>
  <c r="H917" i="4"/>
  <c r="N31" i="2"/>
  <c r="F31" i="4"/>
  <c r="T235" i="3"/>
  <c r="F1609" i="4"/>
  <c r="H1379" i="4"/>
  <c r="H1841" i="4"/>
  <c r="H1843" i="4"/>
  <c r="H1695" i="4"/>
  <c r="N1695" i="4" s="1"/>
  <c r="H1707" i="4"/>
  <c r="N1707" i="4" s="1"/>
  <c r="H1714" i="4"/>
  <c r="N1714" i="4" s="1"/>
  <c r="H1711" i="4"/>
  <c r="N1711" i="4" s="1"/>
  <c r="H1710" i="4"/>
  <c r="N1710" i="4" s="1"/>
  <c r="H1840" i="4"/>
  <c r="H1699" i="4"/>
  <c r="N1699" i="4" s="1"/>
  <c r="H1698" i="4"/>
  <c r="N1698" i="4" s="1"/>
  <c r="H1705" i="4"/>
  <c r="N1705" i="4" s="1"/>
  <c r="H1704" i="4"/>
  <c r="N1704" i="4" s="1"/>
  <c r="H1144" i="4"/>
  <c r="F1374" i="4"/>
  <c r="C787" i="4"/>
  <c r="C1017" i="4" s="1"/>
  <c r="C1247" i="4" s="1"/>
  <c r="C1477" i="4" s="1"/>
  <c r="C1707" i="4" s="1"/>
  <c r="C777" i="4"/>
  <c r="C1007" i="4" s="1"/>
  <c r="C1237" i="4" s="1"/>
  <c r="C1467" i="4" s="1"/>
  <c r="C1697" i="4" s="1"/>
  <c r="D784" i="4"/>
  <c r="D1014" i="4" s="1"/>
  <c r="D1244" i="4" s="1"/>
  <c r="D1474" i="4" s="1"/>
  <c r="D1704" i="4" s="1"/>
  <c r="E75" i="2"/>
  <c r="G75" i="2" s="1"/>
  <c r="K34" i="3"/>
  <c r="D34" i="4"/>
  <c r="K64" i="3"/>
  <c r="D64" i="4"/>
  <c r="K70" i="3"/>
  <c r="D70" i="4"/>
  <c r="K26" i="3"/>
  <c r="D26" i="4"/>
  <c r="K49" i="3"/>
  <c r="D49" i="4"/>
  <c r="K54" i="3"/>
  <c r="D54" i="4"/>
  <c r="K76" i="3"/>
  <c r="E76" i="2"/>
  <c r="G76" i="2" s="1"/>
  <c r="K38" i="3"/>
  <c r="F39" i="3"/>
  <c r="F95" i="3"/>
  <c r="D95" i="4" s="1"/>
  <c r="D325" i="4" s="1"/>
  <c r="D555" i="4" s="1"/>
  <c r="E94" i="2"/>
  <c r="G94" i="2" s="1"/>
  <c r="D98" i="3"/>
  <c r="C98" i="4" s="1"/>
  <c r="C328" i="4" s="1"/>
  <c r="C558" i="4" s="1"/>
  <c r="D97" i="2"/>
  <c r="D88" i="3"/>
  <c r="C88" i="4" s="1"/>
  <c r="C318" i="4" s="1"/>
  <c r="C548" i="4" s="1"/>
  <c r="D87" i="2"/>
  <c r="K16" i="3"/>
  <c r="F17" i="3"/>
  <c r="D17" i="4" s="1"/>
  <c r="F77" i="3"/>
  <c r="D77" i="4" s="1"/>
  <c r="F71" i="3"/>
  <c r="F27" i="3"/>
  <c r="F55" i="3"/>
  <c r="F1377" i="4" l="1"/>
  <c r="H1147" i="4"/>
  <c r="F235" i="4"/>
  <c r="H31" i="4"/>
  <c r="F1839" i="4"/>
  <c r="H1839" i="4" s="1"/>
  <c r="H1609" i="4"/>
  <c r="F1838" i="4"/>
  <c r="H1838" i="4" s="1"/>
  <c r="H1608" i="4"/>
  <c r="H1374" i="4"/>
  <c r="F1604" i="4"/>
  <c r="C788" i="4"/>
  <c r="C1018" i="4" s="1"/>
  <c r="C1248" i="4" s="1"/>
  <c r="C1478" i="4" s="1"/>
  <c r="C1708" i="4" s="1"/>
  <c r="D785" i="4"/>
  <c r="D1015" i="4" s="1"/>
  <c r="D1245" i="4" s="1"/>
  <c r="D1475" i="4" s="1"/>
  <c r="D1705" i="4" s="1"/>
  <c r="C778" i="4"/>
  <c r="C1008" i="4" s="1"/>
  <c r="C1238" i="4" s="1"/>
  <c r="C1468" i="4" s="1"/>
  <c r="C1698" i="4" s="1"/>
  <c r="K55" i="3"/>
  <c r="D55" i="4"/>
  <c r="K39" i="3"/>
  <c r="D39" i="4"/>
  <c r="K27" i="3"/>
  <c r="D27" i="4"/>
  <c r="K71" i="3"/>
  <c r="D71" i="4"/>
  <c r="D89" i="3"/>
  <c r="C89" i="4" s="1"/>
  <c r="C319" i="4" s="1"/>
  <c r="C549" i="4" s="1"/>
  <c r="D88" i="2"/>
  <c r="D99" i="3"/>
  <c r="C99" i="4" s="1"/>
  <c r="C329" i="4" s="1"/>
  <c r="C559" i="4" s="1"/>
  <c r="D98" i="2"/>
  <c r="F96" i="3"/>
  <c r="D96" i="4" s="1"/>
  <c r="D326" i="4" s="1"/>
  <c r="D556" i="4" s="1"/>
  <c r="E95" i="2"/>
  <c r="G95" i="2" s="1"/>
  <c r="E77" i="2"/>
  <c r="G77" i="2" s="1"/>
  <c r="K77" i="3"/>
  <c r="K17" i="3"/>
  <c r="F18" i="3"/>
  <c r="D18" i="4" s="1"/>
  <c r="F28" i="3"/>
  <c r="F56" i="3"/>
  <c r="N31" i="4" l="1"/>
  <c r="N235" i="4" s="1"/>
  <c r="H235" i="4"/>
  <c r="F1607" i="4"/>
  <c r="H1377" i="4"/>
  <c r="H1604" i="4"/>
  <c r="F1834" i="4"/>
  <c r="C779" i="4"/>
  <c r="C1009" i="4" s="1"/>
  <c r="C1239" i="4" s="1"/>
  <c r="C1469" i="4" s="1"/>
  <c r="C1699" i="4" s="1"/>
  <c r="C789" i="4"/>
  <c r="C1019" i="4" s="1"/>
  <c r="C1249" i="4" s="1"/>
  <c r="C1479" i="4" s="1"/>
  <c r="C1709" i="4" s="1"/>
  <c r="D786" i="4"/>
  <c r="D1016" i="4" s="1"/>
  <c r="D1246" i="4" s="1"/>
  <c r="D1476" i="4" s="1"/>
  <c r="D1706" i="4" s="1"/>
  <c r="K56" i="3"/>
  <c r="D56" i="4"/>
  <c r="K28" i="3"/>
  <c r="D28" i="4"/>
  <c r="D100" i="3"/>
  <c r="C100" i="4" s="1"/>
  <c r="C330" i="4" s="1"/>
  <c r="C560" i="4" s="1"/>
  <c r="D99" i="2"/>
  <c r="K18" i="3"/>
  <c r="F19" i="3"/>
  <c r="D19" i="4" s="1"/>
  <c r="F97" i="3"/>
  <c r="D97" i="4" s="1"/>
  <c r="D327" i="4" s="1"/>
  <c r="D557" i="4" s="1"/>
  <c r="E96" i="2"/>
  <c r="G96" i="2" s="1"/>
  <c r="D90" i="3"/>
  <c r="C90" i="4" s="1"/>
  <c r="C320" i="4" s="1"/>
  <c r="C550" i="4" s="1"/>
  <c r="D89" i="2"/>
  <c r="F29" i="3"/>
  <c r="F1837" i="4" l="1"/>
  <c r="H1837" i="4" s="1"/>
  <c r="H1607" i="4"/>
  <c r="H1834" i="4"/>
  <c r="D787" i="4"/>
  <c r="D1017" i="4" s="1"/>
  <c r="D1247" i="4" s="1"/>
  <c r="D1477" i="4" s="1"/>
  <c r="D1707" i="4" s="1"/>
  <c r="C780" i="4"/>
  <c r="C1010" i="4" s="1"/>
  <c r="C1240" i="4" s="1"/>
  <c r="C1470" i="4" s="1"/>
  <c r="C1700" i="4" s="1"/>
  <c r="C790" i="4"/>
  <c r="C1020" i="4" s="1"/>
  <c r="C1250" i="4" s="1"/>
  <c r="C1480" i="4" s="1"/>
  <c r="C1710" i="4" s="1"/>
  <c r="K29" i="3"/>
  <c r="D29" i="4"/>
  <c r="F98" i="3"/>
  <c r="D98" i="4" s="1"/>
  <c r="D328" i="4" s="1"/>
  <c r="D558" i="4" s="1"/>
  <c r="E97" i="2"/>
  <c r="G97" i="2" s="1"/>
  <c r="K19" i="3"/>
  <c r="F20" i="3"/>
  <c r="D90" i="2"/>
  <c r="D101" i="3"/>
  <c r="C101" i="4" s="1"/>
  <c r="C331" i="4" s="1"/>
  <c r="C561" i="4" s="1"/>
  <c r="D100" i="2"/>
  <c r="D82" i="3"/>
  <c r="C82" i="4" s="1"/>
  <c r="D79" i="3"/>
  <c r="C79" i="4" s="1"/>
  <c r="D788" i="4" l="1"/>
  <c r="D1018" i="4" s="1"/>
  <c r="D1248" i="4" s="1"/>
  <c r="D1478" i="4" s="1"/>
  <c r="D1708" i="4" s="1"/>
  <c r="C791" i="4"/>
  <c r="C1021" i="4" s="1"/>
  <c r="C1251" i="4" s="1"/>
  <c r="C1481" i="4" s="1"/>
  <c r="C1711" i="4" s="1"/>
  <c r="K20" i="3"/>
  <c r="D20" i="4"/>
  <c r="D83" i="3"/>
  <c r="C83" i="4" s="1"/>
  <c r="D82" i="2"/>
  <c r="D101" i="2"/>
  <c r="F99" i="3"/>
  <c r="D99" i="4" s="1"/>
  <c r="D329" i="4" s="1"/>
  <c r="D559" i="4" s="1"/>
  <c r="E98" i="2"/>
  <c r="G98" i="2" s="1"/>
  <c r="D80" i="3"/>
  <c r="C80" i="4" s="1"/>
  <c r="D79" i="2"/>
  <c r="D789" i="4" l="1"/>
  <c r="D1019" i="4" s="1"/>
  <c r="D1249" i="4" s="1"/>
  <c r="D1479" i="4" s="1"/>
  <c r="D1709" i="4" s="1"/>
  <c r="F100" i="3"/>
  <c r="D100" i="4" s="1"/>
  <c r="D330" i="4" s="1"/>
  <c r="D560" i="4" s="1"/>
  <c r="E99" i="2"/>
  <c r="G99" i="2" s="1"/>
  <c r="D83" i="2"/>
  <c r="C310" i="4"/>
  <c r="C540" i="4" s="1"/>
  <c r="D80" i="2"/>
  <c r="M243" i="4"/>
  <c r="M244" i="4"/>
  <c r="O244" i="4" s="1"/>
  <c r="P244" i="4" s="1"/>
  <c r="M245" i="4"/>
  <c r="O245" i="4" s="1"/>
  <c r="P245" i="4" s="1"/>
  <c r="M246" i="4"/>
  <c r="O246" i="4" s="1"/>
  <c r="P246" i="4" s="1"/>
  <c r="M247" i="4"/>
  <c r="O247" i="4" s="1"/>
  <c r="P247" i="4" s="1"/>
  <c r="M248" i="4"/>
  <c r="O248" i="4" s="1"/>
  <c r="P248" i="4" s="1"/>
  <c r="M249" i="4"/>
  <c r="O249" i="4" s="1"/>
  <c r="P249" i="4" s="1"/>
  <c r="M250" i="4"/>
  <c r="O250" i="4" s="1"/>
  <c r="P250" i="4" s="1"/>
  <c r="M251" i="4"/>
  <c r="O251" i="4" s="1"/>
  <c r="P251" i="4" s="1"/>
  <c r="M252" i="4"/>
  <c r="O252" i="4" s="1"/>
  <c r="P252" i="4" s="1"/>
  <c r="M253" i="4"/>
  <c r="O253" i="4" s="1"/>
  <c r="P253" i="4" s="1"/>
  <c r="M254" i="4"/>
  <c r="O254" i="4" s="1"/>
  <c r="P254" i="4" s="1"/>
  <c r="M255" i="4"/>
  <c r="O255" i="4" s="1"/>
  <c r="P255" i="4" s="1"/>
  <c r="M256" i="4"/>
  <c r="O256" i="4" s="1"/>
  <c r="P256" i="4" s="1"/>
  <c r="M257" i="4"/>
  <c r="O257" i="4" s="1"/>
  <c r="P257" i="4" s="1"/>
  <c r="M258" i="4"/>
  <c r="O258" i="4" s="1"/>
  <c r="P258" i="4" s="1"/>
  <c r="M259" i="4"/>
  <c r="O259" i="4" s="1"/>
  <c r="P259" i="4" s="1"/>
  <c r="M260" i="4"/>
  <c r="O260" i="4" s="1"/>
  <c r="P260" i="4" s="1"/>
  <c r="M261" i="4"/>
  <c r="O261" i="4" s="1"/>
  <c r="P261" i="4" s="1"/>
  <c r="M262" i="4"/>
  <c r="O262" i="4" s="1"/>
  <c r="P262" i="4" s="1"/>
  <c r="M263" i="4"/>
  <c r="O263" i="4" s="1"/>
  <c r="P263" i="4" s="1"/>
  <c r="M264" i="4"/>
  <c r="O264" i="4" s="1"/>
  <c r="P264" i="4" s="1"/>
  <c r="M265" i="4"/>
  <c r="O265" i="4" s="1"/>
  <c r="P265" i="4" s="1"/>
  <c r="M266" i="4"/>
  <c r="O266" i="4" s="1"/>
  <c r="P266" i="4" s="1"/>
  <c r="M267" i="4"/>
  <c r="M268" i="4"/>
  <c r="O268" i="4" s="1"/>
  <c r="P268" i="4" s="1"/>
  <c r="M269" i="4"/>
  <c r="M270" i="4"/>
  <c r="O270" i="4" s="1"/>
  <c r="P270" i="4" s="1"/>
  <c r="M271" i="4"/>
  <c r="O271" i="4" s="1"/>
  <c r="P271" i="4" s="1"/>
  <c r="M272" i="4"/>
  <c r="O272" i="4" s="1"/>
  <c r="P272" i="4" s="1"/>
  <c r="M273" i="4"/>
  <c r="O273" i="4" s="1"/>
  <c r="P273" i="4" s="1"/>
  <c r="M274" i="4"/>
  <c r="O274" i="4" s="1"/>
  <c r="P274" i="4" s="1"/>
  <c r="M275" i="4"/>
  <c r="O275" i="4" s="1"/>
  <c r="P275" i="4" s="1"/>
  <c r="M276" i="4"/>
  <c r="O276" i="4" s="1"/>
  <c r="P276" i="4" s="1"/>
  <c r="M277" i="4"/>
  <c r="O277" i="4" s="1"/>
  <c r="P277" i="4" s="1"/>
  <c r="M278" i="4"/>
  <c r="O278" i="4" s="1"/>
  <c r="P278" i="4" s="1"/>
  <c r="M279" i="4"/>
  <c r="O279" i="4" s="1"/>
  <c r="P279" i="4" s="1"/>
  <c r="M280" i="4"/>
  <c r="O280" i="4" s="1"/>
  <c r="P280" i="4" s="1"/>
  <c r="M281" i="4"/>
  <c r="O281" i="4" s="1"/>
  <c r="P281" i="4" s="1"/>
  <c r="M282" i="4"/>
  <c r="M283" i="4"/>
  <c r="O283" i="4" s="1"/>
  <c r="P283" i="4" s="1"/>
  <c r="M284" i="4"/>
  <c r="O284" i="4" s="1"/>
  <c r="P284" i="4" s="1"/>
  <c r="M285" i="4"/>
  <c r="O285" i="4" s="1"/>
  <c r="P285" i="4" s="1"/>
  <c r="M286" i="4"/>
  <c r="M287" i="4"/>
  <c r="O287" i="4" s="1"/>
  <c r="P287" i="4" s="1"/>
  <c r="M288" i="4"/>
  <c r="O288" i="4" s="1"/>
  <c r="P288" i="4" s="1"/>
  <c r="M289" i="4"/>
  <c r="O289" i="4" s="1"/>
  <c r="P289" i="4" s="1"/>
  <c r="M290" i="4"/>
  <c r="O290" i="4" s="1"/>
  <c r="P290" i="4" s="1"/>
  <c r="M291" i="4"/>
  <c r="O291" i="4" s="1"/>
  <c r="P291" i="4" s="1"/>
  <c r="M292" i="4"/>
  <c r="O292" i="4" s="1"/>
  <c r="P292" i="4" s="1"/>
  <c r="M293" i="4"/>
  <c r="O293" i="4" s="1"/>
  <c r="P293" i="4" s="1"/>
  <c r="M294" i="4"/>
  <c r="O294" i="4" s="1"/>
  <c r="P294" i="4" s="1"/>
  <c r="M295" i="4"/>
  <c r="O295" i="4" s="1"/>
  <c r="P295" i="4" s="1"/>
  <c r="M296" i="4"/>
  <c r="M297" i="4"/>
  <c r="O297" i="4" s="1"/>
  <c r="P297" i="4" s="1"/>
  <c r="M298" i="4"/>
  <c r="O298" i="4" s="1"/>
  <c r="P298" i="4" s="1"/>
  <c r="M299" i="4"/>
  <c r="O299" i="4" s="1"/>
  <c r="P299" i="4" s="1"/>
  <c r="M300" i="4"/>
  <c r="M301" i="4"/>
  <c r="O301" i="4" s="1"/>
  <c r="P301" i="4" s="1"/>
  <c r="M302" i="4"/>
  <c r="O302" i="4" s="1"/>
  <c r="P302" i="4" s="1"/>
  <c r="M303" i="4"/>
  <c r="O303" i="4" s="1"/>
  <c r="P303" i="4" s="1"/>
  <c r="M304" i="4"/>
  <c r="O304" i="4" s="1"/>
  <c r="P304" i="4" s="1"/>
  <c r="M305" i="4"/>
  <c r="O305" i="4" s="1"/>
  <c r="P305" i="4" s="1"/>
  <c r="M306" i="4"/>
  <c r="O306" i="4" s="1"/>
  <c r="P306" i="4" s="1"/>
  <c r="M307" i="4"/>
  <c r="O307" i="4" s="1"/>
  <c r="P307" i="4" s="1"/>
  <c r="M308" i="4"/>
  <c r="O308" i="4" s="1"/>
  <c r="P308" i="4" s="1"/>
  <c r="M309" i="4"/>
  <c r="O309" i="4" s="1"/>
  <c r="P309" i="4" s="1"/>
  <c r="M310" i="4"/>
  <c r="O310" i="4" s="1"/>
  <c r="P310" i="4" s="1"/>
  <c r="M311" i="4"/>
  <c r="O311" i="4" s="1"/>
  <c r="P311" i="4" s="1"/>
  <c r="M312" i="4"/>
  <c r="O312" i="4" s="1"/>
  <c r="P312" i="4" s="1"/>
  <c r="M313" i="4"/>
  <c r="O313" i="4" s="1"/>
  <c r="P313" i="4" s="1"/>
  <c r="M314" i="4"/>
  <c r="O314" i="4" s="1"/>
  <c r="P314" i="4" s="1"/>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48" i="4"/>
  <c r="M449" i="4"/>
  <c r="M450" i="4"/>
  <c r="M451" i="4"/>
  <c r="M452" i="4"/>
  <c r="A11" i="4"/>
  <c r="B11" i="4"/>
  <c r="A12" i="4"/>
  <c r="B12" i="4"/>
  <c r="A13" i="4"/>
  <c r="A243" i="4" s="1"/>
  <c r="A473" i="4" s="1"/>
  <c r="B13" i="4"/>
  <c r="B243" i="4" s="1"/>
  <c r="B473" i="4" s="1"/>
  <c r="C243" i="4"/>
  <c r="C473" i="4" s="1"/>
  <c r="D243" i="4"/>
  <c r="D473" i="4" s="1"/>
  <c r="A14" i="4"/>
  <c r="A244" i="4" s="1"/>
  <c r="A474" i="4" s="1"/>
  <c r="B14" i="4"/>
  <c r="B244" i="4" s="1"/>
  <c r="B474" i="4" s="1"/>
  <c r="O14" i="4"/>
  <c r="P14" i="4" s="1"/>
  <c r="A15" i="4"/>
  <c r="A245" i="4" s="1"/>
  <c r="A475" i="4" s="1"/>
  <c r="B15" i="4"/>
  <c r="B245" i="4" s="1"/>
  <c r="B475" i="4" s="1"/>
  <c r="A16" i="4"/>
  <c r="A246" i="4" s="1"/>
  <c r="A476" i="4" s="1"/>
  <c r="B16" i="4"/>
  <c r="B246" i="4" s="1"/>
  <c r="B476" i="4" s="1"/>
  <c r="A17" i="4"/>
  <c r="A247" i="4" s="1"/>
  <c r="A477" i="4" s="1"/>
  <c r="B17" i="4"/>
  <c r="B247" i="4" s="1"/>
  <c r="B477" i="4" s="1"/>
  <c r="O17" i="4"/>
  <c r="P17" i="4" s="1"/>
  <c r="A18" i="4"/>
  <c r="A248" i="4" s="1"/>
  <c r="A478" i="4" s="1"/>
  <c r="B18" i="4"/>
  <c r="B248" i="4" s="1"/>
  <c r="B478" i="4" s="1"/>
  <c r="A19" i="4"/>
  <c r="A249" i="4" s="1"/>
  <c r="A479" i="4" s="1"/>
  <c r="B19" i="4"/>
  <c r="B249" i="4" s="1"/>
  <c r="B479" i="4" s="1"/>
  <c r="A20" i="4"/>
  <c r="A250" i="4" s="1"/>
  <c r="A480" i="4" s="1"/>
  <c r="B20" i="4"/>
  <c r="B250" i="4" s="1"/>
  <c r="B480" i="4" s="1"/>
  <c r="O20" i="4"/>
  <c r="P20" i="4" s="1"/>
  <c r="A21" i="4"/>
  <c r="A251" i="4" s="1"/>
  <c r="A481" i="4" s="1"/>
  <c r="B21" i="4"/>
  <c r="B251" i="4" s="1"/>
  <c r="B481" i="4" s="1"/>
  <c r="C251" i="4"/>
  <c r="C481" i="4" s="1"/>
  <c r="D251" i="4"/>
  <c r="D481" i="4" s="1"/>
  <c r="A22" i="4"/>
  <c r="A252" i="4" s="1"/>
  <c r="A482" i="4" s="1"/>
  <c r="B22" i="4"/>
  <c r="B252" i="4" s="1"/>
  <c r="B482" i="4" s="1"/>
  <c r="E252" i="4"/>
  <c r="E482" i="4" s="1"/>
  <c r="A23" i="4"/>
  <c r="A253" i="4" s="1"/>
  <c r="A483" i="4" s="1"/>
  <c r="B23" i="4"/>
  <c r="B253" i="4" s="1"/>
  <c r="B483" i="4" s="1"/>
  <c r="C253" i="4"/>
  <c r="C483" i="4" s="1"/>
  <c r="D253" i="4"/>
  <c r="D483" i="4" s="1"/>
  <c r="O23" i="4"/>
  <c r="P23" i="4" s="1"/>
  <c r="A24" i="4"/>
  <c r="A254" i="4" s="1"/>
  <c r="A484" i="4" s="1"/>
  <c r="B24" i="4"/>
  <c r="B254" i="4" s="1"/>
  <c r="B484" i="4" s="1"/>
  <c r="E254" i="4"/>
  <c r="E484" i="4" s="1"/>
  <c r="A25" i="4"/>
  <c r="A255" i="4" s="1"/>
  <c r="A485" i="4" s="1"/>
  <c r="B25" i="4"/>
  <c r="B255" i="4" s="1"/>
  <c r="B485" i="4" s="1"/>
  <c r="E255" i="4"/>
  <c r="E485" i="4" s="1"/>
  <c r="A26" i="4"/>
  <c r="A256" i="4" s="1"/>
  <c r="A486" i="4" s="1"/>
  <c r="B26" i="4"/>
  <c r="B256" i="4" s="1"/>
  <c r="B486" i="4" s="1"/>
  <c r="A27" i="4"/>
  <c r="A257" i="4" s="1"/>
  <c r="A487" i="4" s="1"/>
  <c r="B27" i="4"/>
  <c r="B257" i="4" s="1"/>
  <c r="B487" i="4" s="1"/>
  <c r="E257" i="4"/>
  <c r="E487" i="4" s="1"/>
  <c r="A28" i="4"/>
  <c r="A258" i="4" s="1"/>
  <c r="A488" i="4" s="1"/>
  <c r="B28" i="4"/>
  <c r="B258" i="4" s="1"/>
  <c r="B488" i="4" s="1"/>
  <c r="E258" i="4"/>
  <c r="E488" i="4" s="1"/>
  <c r="A29" i="4"/>
  <c r="A259" i="4" s="1"/>
  <c r="A489" i="4" s="1"/>
  <c r="B29" i="4"/>
  <c r="B259" i="4" s="1"/>
  <c r="B489" i="4" s="1"/>
  <c r="E259" i="4"/>
  <c r="E489" i="4" s="1"/>
  <c r="O29" i="4"/>
  <c r="P29" i="4" s="1"/>
  <c r="A30" i="4"/>
  <c r="A260" i="4" s="1"/>
  <c r="A490" i="4" s="1"/>
  <c r="B30" i="4"/>
  <c r="B260" i="4" s="1"/>
  <c r="B490" i="4" s="1"/>
  <c r="C260" i="4"/>
  <c r="C490" i="4" s="1"/>
  <c r="D260" i="4"/>
  <c r="D490" i="4" s="1"/>
  <c r="A31" i="4"/>
  <c r="A261" i="4" s="1"/>
  <c r="A491" i="4" s="1"/>
  <c r="B31" i="4"/>
  <c r="B261" i="4" s="1"/>
  <c r="B491" i="4" s="1"/>
  <c r="E261" i="4"/>
  <c r="E491" i="4" s="1"/>
  <c r="A32" i="4"/>
  <c r="A262" i="4" s="1"/>
  <c r="A492" i="4" s="1"/>
  <c r="B32" i="4"/>
  <c r="B262" i="4" s="1"/>
  <c r="B492" i="4" s="1"/>
  <c r="E262" i="4"/>
  <c r="E492" i="4" s="1"/>
  <c r="A33" i="4"/>
  <c r="A263" i="4" s="1"/>
  <c r="A493" i="4" s="1"/>
  <c r="B33" i="4"/>
  <c r="B263" i="4" s="1"/>
  <c r="B493" i="4" s="1"/>
  <c r="E263" i="4"/>
  <c r="E493" i="4" s="1"/>
  <c r="A34" i="4"/>
  <c r="A264" i="4" s="1"/>
  <c r="A494" i="4" s="1"/>
  <c r="B34" i="4"/>
  <c r="B264" i="4" s="1"/>
  <c r="B494" i="4" s="1"/>
  <c r="A35" i="4"/>
  <c r="A265" i="4" s="1"/>
  <c r="A495" i="4" s="1"/>
  <c r="B35" i="4"/>
  <c r="B265" i="4" s="1"/>
  <c r="B495" i="4" s="1"/>
  <c r="C265" i="4"/>
  <c r="C495" i="4" s="1"/>
  <c r="D265" i="4"/>
  <c r="D495" i="4" s="1"/>
  <c r="O35" i="4"/>
  <c r="P35" i="4" s="1"/>
  <c r="A36" i="4"/>
  <c r="A266" i="4" s="1"/>
  <c r="A496" i="4" s="1"/>
  <c r="B36" i="4"/>
  <c r="B266" i="4" s="1"/>
  <c r="B496" i="4" s="1"/>
  <c r="A37" i="4"/>
  <c r="A267" i="4" s="1"/>
  <c r="A497" i="4" s="1"/>
  <c r="B37" i="4"/>
  <c r="B267" i="4" s="1"/>
  <c r="B497" i="4" s="1"/>
  <c r="E267" i="4"/>
  <c r="E497" i="4" s="1"/>
  <c r="A38" i="4"/>
  <c r="A268" i="4" s="1"/>
  <c r="A498" i="4" s="1"/>
  <c r="B38" i="4"/>
  <c r="B268" i="4" s="1"/>
  <c r="B498" i="4" s="1"/>
  <c r="O38" i="4"/>
  <c r="P38" i="4" s="1"/>
  <c r="A39" i="4"/>
  <c r="A269" i="4" s="1"/>
  <c r="A499" i="4" s="1"/>
  <c r="B39" i="4"/>
  <c r="B269" i="4" s="1"/>
  <c r="B499" i="4" s="1"/>
  <c r="E269" i="4"/>
  <c r="E499" i="4" s="1"/>
  <c r="A40" i="4"/>
  <c r="A270" i="4" s="1"/>
  <c r="A500" i="4" s="1"/>
  <c r="B40" i="4"/>
  <c r="B270" i="4" s="1"/>
  <c r="B500" i="4" s="1"/>
  <c r="C270" i="4"/>
  <c r="C500" i="4" s="1"/>
  <c r="D270" i="4"/>
  <c r="D500" i="4" s="1"/>
  <c r="A41" i="4"/>
  <c r="A271" i="4" s="1"/>
  <c r="A501" i="4" s="1"/>
  <c r="B41" i="4"/>
  <c r="B271" i="4" s="1"/>
  <c r="B501" i="4" s="1"/>
  <c r="E271" i="4"/>
  <c r="E501" i="4" s="1"/>
  <c r="A42" i="4"/>
  <c r="A272" i="4" s="1"/>
  <c r="A502" i="4" s="1"/>
  <c r="B42" i="4"/>
  <c r="B272" i="4" s="1"/>
  <c r="B502" i="4" s="1"/>
  <c r="E272" i="4"/>
  <c r="E502" i="4" s="1"/>
  <c r="A43" i="4"/>
  <c r="A273" i="4" s="1"/>
  <c r="A503" i="4" s="1"/>
  <c r="B43" i="4"/>
  <c r="B273" i="4" s="1"/>
  <c r="B503" i="4" s="1"/>
  <c r="C273" i="4"/>
  <c r="C503" i="4" s="1"/>
  <c r="D273" i="4"/>
  <c r="D503" i="4" s="1"/>
  <c r="A44" i="4"/>
  <c r="A274" i="4" s="1"/>
  <c r="A504" i="4" s="1"/>
  <c r="B44" i="4"/>
  <c r="B274" i="4" s="1"/>
  <c r="B504" i="4" s="1"/>
  <c r="E274" i="4"/>
  <c r="E504" i="4" s="1"/>
  <c r="O44" i="4"/>
  <c r="P44" i="4" s="1"/>
  <c r="A45" i="4"/>
  <c r="A275" i="4" s="1"/>
  <c r="A505" i="4" s="1"/>
  <c r="B45" i="4"/>
  <c r="B275" i="4" s="1"/>
  <c r="B505" i="4" s="1"/>
  <c r="E275" i="4"/>
  <c r="E505" i="4" s="1"/>
  <c r="A46" i="4"/>
  <c r="A276" i="4" s="1"/>
  <c r="A506" i="4" s="1"/>
  <c r="B46" i="4"/>
  <c r="B276" i="4" s="1"/>
  <c r="B506" i="4" s="1"/>
  <c r="C276" i="4"/>
  <c r="C506" i="4" s="1"/>
  <c r="D276" i="4"/>
  <c r="D506" i="4" s="1"/>
  <c r="A47" i="4"/>
  <c r="A277" i="4" s="1"/>
  <c r="A507" i="4" s="1"/>
  <c r="B47" i="4"/>
  <c r="B277" i="4" s="1"/>
  <c r="B507" i="4" s="1"/>
  <c r="E277" i="4"/>
  <c r="E507" i="4" s="1"/>
  <c r="O47" i="4"/>
  <c r="P47" i="4" s="1"/>
  <c r="A48" i="4"/>
  <c r="A278" i="4" s="1"/>
  <c r="A508" i="4" s="1"/>
  <c r="B48" i="4"/>
  <c r="B278" i="4" s="1"/>
  <c r="B508" i="4" s="1"/>
  <c r="E278" i="4"/>
  <c r="E508" i="4" s="1"/>
  <c r="A49" i="4"/>
  <c r="A279" i="4" s="1"/>
  <c r="A509" i="4" s="1"/>
  <c r="B49" i="4"/>
  <c r="B279" i="4" s="1"/>
  <c r="B509" i="4" s="1"/>
  <c r="E279" i="4"/>
  <c r="E509" i="4" s="1"/>
  <c r="A50" i="4"/>
  <c r="A280" i="4" s="1"/>
  <c r="A510" i="4" s="1"/>
  <c r="B50" i="4"/>
  <c r="B280" i="4" s="1"/>
  <c r="B510" i="4" s="1"/>
  <c r="C280" i="4"/>
  <c r="C510" i="4" s="1"/>
  <c r="D280" i="4"/>
  <c r="D510" i="4" s="1"/>
  <c r="O50" i="4"/>
  <c r="P50" i="4" s="1"/>
  <c r="A51" i="4"/>
  <c r="A281" i="4" s="1"/>
  <c r="A511" i="4" s="1"/>
  <c r="B51" i="4"/>
  <c r="B281" i="4" s="1"/>
  <c r="B511" i="4" s="1"/>
  <c r="E281" i="4"/>
  <c r="E511" i="4" s="1"/>
  <c r="A52" i="4"/>
  <c r="A282" i="4" s="1"/>
  <c r="A512" i="4" s="1"/>
  <c r="B52" i="4"/>
  <c r="B282" i="4" s="1"/>
  <c r="B512" i="4" s="1"/>
  <c r="E282" i="4"/>
  <c r="E512" i="4" s="1"/>
  <c r="A53" i="4"/>
  <c r="A283" i="4" s="1"/>
  <c r="A513" i="4" s="1"/>
  <c r="B53" i="4"/>
  <c r="B283" i="4" s="1"/>
  <c r="B513" i="4" s="1"/>
  <c r="E283" i="4"/>
  <c r="E513" i="4" s="1"/>
  <c r="O53" i="4"/>
  <c r="P53" i="4" s="1"/>
  <c r="A54" i="4"/>
  <c r="A284" i="4" s="1"/>
  <c r="A514" i="4" s="1"/>
  <c r="B54" i="4"/>
  <c r="B284" i="4" s="1"/>
  <c r="B514" i="4" s="1"/>
  <c r="E284" i="4"/>
  <c r="E514" i="4" s="1"/>
  <c r="A55" i="4"/>
  <c r="A285" i="4" s="1"/>
  <c r="A515" i="4" s="1"/>
  <c r="B55" i="4"/>
  <c r="B285" i="4" s="1"/>
  <c r="B515" i="4" s="1"/>
  <c r="E285" i="4"/>
  <c r="E515" i="4" s="1"/>
  <c r="A56" i="4"/>
  <c r="A286" i="4" s="1"/>
  <c r="A516" i="4" s="1"/>
  <c r="B56" i="4"/>
  <c r="B286" i="4" s="1"/>
  <c r="B516" i="4" s="1"/>
  <c r="E286" i="4"/>
  <c r="E516" i="4" s="1"/>
  <c r="O56" i="4"/>
  <c r="P56" i="4" s="1"/>
  <c r="A57" i="4"/>
  <c r="A287" i="4" s="1"/>
  <c r="A517" i="4" s="1"/>
  <c r="B57" i="4"/>
  <c r="B287" i="4" s="1"/>
  <c r="B517" i="4" s="1"/>
  <c r="C287" i="4"/>
  <c r="C517" i="4" s="1"/>
  <c r="D287" i="4"/>
  <c r="D517" i="4" s="1"/>
  <c r="A58" i="4"/>
  <c r="A288" i="4" s="1"/>
  <c r="A518" i="4" s="1"/>
  <c r="B58" i="4"/>
  <c r="B288" i="4" s="1"/>
  <c r="B518" i="4" s="1"/>
  <c r="E288" i="4"/>
  <c r="E518" i="4" s="1"/>
  <c r="A59" i="4"/>
  <c r="A289" i="4" s="1"/>
  <c r="A519" i="4" s="1"/>
  <c r="B59" i="4"/>
  <c r="B289" i="4" s="1"/>
  <c r="B519" i="4" s="1"/>
  <c r="C289" i="4"/>
  <c r="C519" i="4" s="1"/>
  <c r="D289" i="4"/>
  <c r="D519" i="4" s="1"/>
  <c r="O59" i="4"/>
  <c r="P59" i="4" s="1"/>
  <c r="A60" i="4"/>
  <c r="A290" i="4" s="1"/>
  <c r="A520" i="4" s="1"/>
  <c r="B60" i="4"/>
  <c r="B290" i="4" s="1"/>
  <c r="B520" i="4" s="1"/>
  <c r="E290" i="4"/>
  <c r="E520" i="4" s="1"/>
  <c r="A61" i="4"/>
  <c r="A291" i="4" s="1"/>
  <c r="A521" i="4" s="1"/>
  <c r="B61" i="4"/>
  <c r="B291" i="4" s="1"/>
  <c r="B521" i="4" s="1"/>
  <c r="C291" i="4"/>
  <c r="C521" i="4" s="1"/>
  <c r="D291" i="4"/>
  <c r="D521" i="4" s="1"/>
  <c r="O61" i="4"/>
  <c r="P61" i="4" s="1"/>
  <c r="A62" i="4"/>
  <c r="A292" i="4" s="1"/>
  <c r="A522" i="4" s="1"/>
  <c r="B62" i="4"/>
  <c r="B292" i="4" s="1"/>
  <c r="B522" i="4" s="1"/>
  <c r="O62" i="4"/>
  <c r="P62" i="4" s="1"/>
  <c r="A63" i="4"/>
  <c r="A293" i="4" s="1"/>
  <c r="A523" i="4" s="1"/>
  <c r="B63" i="4"/>
  <c r="B293" i="4" s="1"/>
  <c r="B523" i="4" s="1"/>
  <c r="A64" i="4"/>
  <c r="A294" i="4" s="1"/>
  <c r="A524" i="4" s="1"/>
  <c r="B64" i="4"/>
  <c r="B294" i="4" s="1"/>
  <c r="B524" i="4" s="1"/>
  <c r="E294" i="4"/>
  <c r="E524" i="4" s="1"/>
  <c r="A65" i="4"/>
  <c r="A295" i="4" s="1"/>
  <c r="A525" i="4" s="1"/>
  <c r="B65" i="4"/>
  <c r="B295" i="4" s="1"/>
  <c r="B525" i="4" s="1"/>
  <c r="C295" i="4"/>
  <c r="C525" i="4" s="1"/>
  <c r="D295" i="4"/>
  <c r="D525" i="4" s="1"/>
  <c r="O65" i="4"/>
  <c r="P65" i="4" s="1"/>
  <c r="A66" i="4"/>
  <c r="A296" i="4" s="1"/>
  <c r="A526" i="4" s="1"/>
  <c r="B66" i="4"/>
  <c r="B296" i="4" s="1"/>
  <c r="B526" i="4" s="1"/>
  <c r="E296" i="4"/>
  <c r="E526" i="4" s="1"/>
  <c r="A67" i="4"/>
  <c r="A297" i="4" s="1"/>
  <c r="A527" i="4" s="1"/>
  <c r="B67" i="4"/>
  <c r="B297" i="4" s="1"/>
  <c r="B527" i="4" s="1"/>
  <c r="C297" i="4"/>
  <c r="C527" i="4" s="1"/>
  <c r="D297" i="4"/>
  <c r="D527" i="4" s="1"/>
  <c r="O67" i="4"/>
  <c r="P67" i="4" s="1"/>
  <c r="A68" i="4"/>
  <c r="A298" i="4" s="1"/>
  <c r="A528" i="4" s="1"/>
  <c r="B68" i="4"/>
  <c r="B298" i="4" s="1"/>
  <c r="B528" i="4" s="1"/>
  <c r="E298" i="4"/>
  <c r="E528" i="4" s="1"/>
  <c r="O68" i="4"/>
  <c r="P68" i="4" s="1"/>
  <c r="A69" i="4"/>
  <c r="A299" i="4" s="1"/>
  <c r="A529" i="4" s="1"/>
  <c r="B69" i="4"/>
  <c r="B299" i="4" s="1"/>
  <c r="B529" i="4" s="1"/>
  <c r="E299" i="4"/>
  <c r="E529" i="4" s="1"/>
  <c r="A70" i="4"/>
  <c r="A300" i="4" s="1"/>
  <c r="A530" i="4" s="1"/>
  <c r="B70" i="4"/>
  <c r="B300" i="4" s="1"/>
  <c r="B530" i="4" s="1"/>
  <c r="E300" i="4"/>
  <c r="E530" i="4" s="1"/>
  <c r="A71" i="4"/>
  <c r="A301" i="4" s="1"/>
  <c r="A531" i="4" s="1"/>
  <c r="B71" i="4"/>
  <c r="B301" i="4" s="1"/>
  <c r="B531" i="4" s="1"/>
  <c r="E301" i="4"/>
  <c r="E531" i="4" s="1"/>
  <c r="O71" i="4"/>
  <c r="P71" i="4" s="1"/>
  <c r="A72" i="4"/>
  <c r="A302" i="4" s="1"/>
  <c r="A532" i="4" s="1"/>
  <c r="B72" i="4"/>
  <c r="B302" i="4" s="1"/>
  <c r="B532" i="4" s="1"/>
  <c r="C302" i="4"/>
  <c r="C532" i="4" s="1"/>
  <c r="D302" i="4"/>
  <c r="D532" i="4" s="1"/>
  <c r="E302" i="4"/>
  <c r="E532" i="4" s="1"/>
  <c r="A73" i="4"/>
  <c r="A303" i="4" s="1"/>
  <c r="A533" i="4" s="1"/>
  <c r="B73" i="4"/>
  <c r="B303" i="4" s="1"/>
  <c r="B533" i="4" s="1"/>
  <c r="E303" i="4"/>
  <c r="E533" i="4" s="1"/>
  <c r="A304" i="4"/>
  <c r="A534" i="4" s="1"/>
  <c r="B304" i="4"/>
  <c r="B534" i="4" s="1"/>
  <c r="E304" i="4"/>
  <c r="E534" i="4" s="1"/>
  <c r="O74" i="4"/>
  <c r="P74" i="4" s="1"/>
  <c r="A305" i="4"/>
  <c r="A535" i="4" s="1"/>
  <c r="B305" i="4"/>
  <c r="B535" i="4" s="1"/>
  <c r="D305" i="4"/>
  <c r="D535" i="4" s="1"/>
  <c r="O75" i="4"/>
  <c r="P75" i="4" s="1"/>
  <c r="A306" i="4"/>
  <c r="A536" i="4" s="1"/>
  <c r="B306" i="4"/>
  <c r="B536" i="4" s="1"/>
  <c r="E306" i="4"/>
  <c r="E536" i="4" s="1"/>
  <c r="A307" i="4"/>
  <c r="A537" i="4" s="1"/>
  <c r="B307" i="4"/>
  <c r="B537" i="4" s="1"/>
  <c r="E307" i="4"/>
  <c r="E537" i="4" s="1"/>
  <c r="O77" i="4"/>
  <c r="P77" i="4" s="1"/>
  <c r="A308" i="4"/>
  <c r="A538" i="4" s="1"/>
  <c r="B308" i="4"/>
  <c r="B538" i="4" s="1"/>
  <c r="E308" i="4"/>
  <c r="E538" i="4" s="1"/>
  <c r="A309" i="4"/>
  <c r="A539" i="4" s="1"/>
  <c r="B309" i="4"/>
  <c r="B539" i="4" s="1"/>
  <c r="E309" i="4"/>
  <c r="E539" i="4" s="1"/>
  <c r="A310" i="4"/>
  <c r="A540" i="4" s="1"/>
  <c r="B310" i="4"/>
  <c r="B540" i="4" s="1"/>
  <c r="D310" i="4"/>
  <c r="D540" i="4" s="1"/>
  <c r="O80" i="4"/>
  <c r="P80" i="4" s="1"/>
  <c r="A311" i="4"/>
  <c r="A541" i="4" s="1"/>
  <c r="B311" i="4"/>
  <c r="B541" i="4" s="1"/>
  <c r="E311" i="4"/>
  <c r="E541" i="4" s="1"/>
  <c r="A312" i="4"/>
  <c r="A542" i="4" s="1"/>
  <c r="B312" i="4"/>
  <c r="B542" i="4" s="1"/>
  <c r="E312" i="4"/>
  <c r="E542" i="4" s="1"/>
  <c r="A313" i="4"/>
  <c r="A543" i="4" s="1"/>
  <c r="B313" i="4"/>
  <c r="B543" i="4" s="1"/>
  <c r="E313" i="4"/>
  <c r="E543" i="4" s="1"/>
  <c r="O83" i="4"/>
  <c r="P83" i="4" s="1"/>
  <c r="A314" i="4"/>
  <c r="A544" i="4" s="1"/>
  <c r="B314" i="4"/>
  <c r="B544" i="4" s="1"/>
  <c r="C314" i="4"/>
  <c r="C544" i="4" s="1"/>
  <c r="D314" i="4"/>
  <c r="D544" i="4" s="1"/>
  <c r="E314" i="4"/>
  <c r="E544" i="4" s="1"/>
  <c r="A335" i="4"/>
  <c r="A565" i="4" s="1"/>
  <c r="B335" i="4"/>
  <c r="B565" i="4" s="1"/>
  <c r="C335" i="4"/>
  <c r="C565" i="4" s="1"/>
  <c r="D335" i="4"/>
  <c r="D565" i="4" s="1"/>
  <c r="E335" i="4"/>
  <c r="E565" i="4" s="1"/>
  <c r="A336" i="4"/>
  <c r="A566" i="4" s="1"/>
  <c r="B336" i="4"/>
  <c r="B566" i="4" s="1"/>
  <c r="D336" i="4"/>
  <c r="D566" i="4" s="1"/>
  <c r="E336" i="4"/>
  <c r="E566" i="4" s="1"/>
  <c r="A337" i="4"/>
  <c r="A567" i="4" s="1"/>
  <c r="B337" i="4"/>
  <c r="B567" i="4" s="1"/>
  <c r="D337" i="4"/>
  <c r="D567" i="4" s="1"/>
  <c r="E337" i="4"/>
  <c r="E567" i="4" s="1"/>
  <c r="A338" i="4"/>
  <c r="A568" i="4" s="1"/>
  <c r="B338" i="4"/>
  <c r="B568" i="4" s="1"/>
  <c r="D338" i="4"/>
  <c r="D568" i="4" s="1"/>
  <c r="E338" i="4"/>
  <c r="E568" i="4" s="1"/>
  <c r="A339" i="4"/>
  <c r="A569" i="4" s="1"/>
  <c r="B339" i="4"/>
  <c r="B569" i="4" s="1"/>
  <c r="D339" i="4"/>
  <c r="D569" i="4" s="1"/>
  <c r="E339" i="4"/>
  <c r="E569" i="4" s="1"/>
  <c r="A340" i="4"/>
  <c r="A570" i="4" s="1"/>
  <c r="B340" i="4"/>
  <c r="B570" i="4" s="1"/>
  <c r="D340" i="4"/>
  <c r="D570" i="4" s="1"/>
  <c r="E340" i="4"/>
  <c r="E570" i="4" s="1"/>
  <c r="A341" i="4"/>
  <c r="A571" i="4" s="1"/>
  <c r="B341" i="4"/>
  <c r="B571" i="4" s="1"/>
  <c r="D341" i="4"/>
  <c r="D571" i="4" s="1"/>
  <c r="E341" i="4"/>
  <c r="E571" i="4" s="1"/>
  <c r="A342" i="4"/>
  <c r="A572" i="4" s="1"/>
  <c r="B342" i="4"/>
  <c r="B572" i="4" s="1"/>
  <c r="D342" i="4"/>
  <c r="D572" i="4" s="1"/>
  <c r="E342" i="4"/>
  <c r="E572" i="4" s="1"/>
  <c r="A343" i="4"/>
  <c r="A573" i="4" s="1"/>
  <c r="B343" i="4"/>
  <c r="B573" i="4" s="1"/>
  <c r="D343" i="4"/>
  <c r="D573" i="4" s="1"/>
  <c r="E343" i="4"/>
  <c r="E573" i="4" s="1"/>
  <c r="A344" i="4"/>
  <c r="A574" i="4" s="1"/>
  <c r="B344" i="4"/>
  <c r="B574" i="4" s="1"/>
  <c r="D344" i="4"/>
  <c r="D574" i="4" s="1"/>
  <c r="E344" i="4"/>
  <c r="E574" i="4" s="1"/>
  <c r="A345" i="4"/>
  <c r="A575" i="4" s="1"/>
  <c r="B345" i="4"/>
  <c r="B575" i="4" s="1"/>
  <c r="D345" i="4"/>
  <c r="D575" i="4" s="1"/>
  <c r="E345" i="4"/>
  <c r="E575" i="4" s="1"/>
  <c r="A346" i="4"/>
  <c r="A576" i="4" s="1"/>
  <c r="B346" i="4"/>
  <c r="B576" i="4" s="1"/>
  <c r="D346" i="4"/>
  <c r="D576" i="4" s="1"/>
  <c r="E346" i="4"/>
  <c r="E576" i="4" s="1"/>
  <c r="A347" i="4"/>
  <c r="A577" i="4" s="1"/>
  <c r="B347" i="4"/>
  <c r="B577" i="4" s="1"/>
  <c r="D347" i="4"/>
  <c r="D577" i="4" s="1"/>
  <c r="E347" i="4"/>
  <c r="E577" i="4" s="1"/>
  <c r="A348" i="4"/>
  <c r="A578" i="4" s="1"/>
  <c r="B348" i="4"/>
  <c r="B578" i="4" s="1"/>
  <c r="D348" i="4"/>
  <c r="D578" i="4" s="1"/>
  <c r="E348" i="4"/>
  <c r="E578" i="4" s="1"/>
  <c r="A349" i="4"/>
  <c r="A579" i="4" s="1"/>
  <c r="B349" i="4"/>
  <c r="B579" i="4" s="1"/>
  <c r="D349" i="4"/>
  <c r="D579" i="4" s="1"/>
  <c r="E349" i="4"/>
  <c r="E579" i="4" s="1"/>
  <c r="A350" i="4"/>
  <c r="A580" i="4" s="1"/>
  <c r="B350" i="4"/>
  <c r="B580" i="4" s="1"/>
  <c r="D350" i="4"/>
  <c r="D580" i="4" s="1"/>
  <c r="E350" i="4"/>
  <c r="E580" i="4" s="1"/>
  <c r="A351" i="4"/>
  <c r="A581" i="4" s="1"/>
  <c r="B351" i="4"/>
  <c r="B581" i="4" s="1"/>
  <c r="D351" i="4"/>
  <c r="D581" i="4" s="1"/>
  <c r="E351" i="4"/>
  <c r="E581" i="4" s="1"/>
  <c r="A352" i="4"/>
  <c r="A582" i="4" s="1"/>
  <c r="B352" i="4"/>
  <c r="B582" i="4" s="1"/>
  <c r="D352" i="4"/>
  <c r="D582" i="4" s="1"/>
  <c r="E352" i="4"/>
  <c r="E582" i="4" s="1"/>
  <c r="A353" i="4"/>
  <c r="A583" i="4" s="1"/>
  <c r="B353" i="4"/>
  <c r="B583" i="4" s="1"/>
  <c r="D353" i="4"/>
  <c r="D583" i="4" s="1"/>
  <c r="E353" i="4"/>
  <c r="E583" i="4" s="1"/>
  <c r="A354" i="4"/>
  <c r="A584" i="4" s="1"/>
  <c r="B354" i="4"/>
  <c r="B584" i="4" s="1"/>
  <c r="D354" i="4"/>
  <c r="D584" i="4" s="1"/>
  <c r="E354" i="4"/>
  <c r="E584" i="4" s="1"/>
  <c r="A355" i="4"/>
  <c r="A585" i="4" s="1"/>
  <c r="B355" i="4"/>
  <c r="B585" i="4" s="1"/>
  <c r="D355" i="4"/>
  <c r="D585" i="4" s="1"/>
  <c r="E355" i="4"/>
  <c r="E585" i="4" s="1"/>
  <c r="A356" i="4"/>
  <c r="A586" i="4" s="1"/>
  <c r="B356" i="4"/>
  <c r="B586" i="4" s="1"/>
  <c r="D356" i="4"/>
  <c r="D586" i="4" s="1"/>
  <c r="E356" i="4"/>
  <c r="E586" i="4" s="1"/>
  <c r="A357" i="4"/>
  <c r="A587" i="4" s="1"/>
  <c r="B357" i="4"/>
  <c r="B587" i="4" s="1"/>
  <c r="D357" i="4"/>
  <c r="D587" i="4" s="1"/>
  <c r="E357" i="4"/>
  <c r="E587" i="4" s="1"/>
  <c r="A358" i="4"/>
  <c r="A588" i="4" s="1"/>
  <c r="B358" i="4"/>
  <c r="B588" i="4" s="1"/>
  <c r="D358" i="4"/>
  <c r="D588" i="4" s="1"/>
  <c r="E358" i="4"/>
  <c r="E588" i="4" s="1"/>
  <c r="A359" i="4"/>
  <c r="A589" i="4" s="1"/>
  <c r="B359" i="4"/>
  <c r="B589" i="4" s="1"/>
  <c r="D359" i="4"/>
  <c r="D589" i="4" s="1"/>
  <c r="E359" i="4"/>
  <c r="E589" i="4" s="1"/>
  <c r="A360" i="4"/>
  <c r="A590" i="4" s="1"/>
  <c r="B360" i="4"/>
  <c r="B590" i="4" s="1"/>
  <c r="D360" i="4"/>
  <c r="D590" i="4" s="1"/>
  <c r="E360" i="4"/>
  <c r="E590" i="4" s="1"/>
  <c r="A361" i="4"/>
  <c r="A591" i="4" s="1"/>
  <c r="B361" i="4"/>
  <c r="B591" i="4" s="1"/>
  <c r="D361" i="4"/>
  <c r="D591" i="4" s="1"/>
  <c r="E361" i="4"/>
  <c r="E591" i="4" s="1"/>
  <c r="A362" i="4"/>
  <c r="A592" i="4" s="1"/>
  <c r="B362" i="4"/>
  <c r="B592" i="4" s="1"/>
  <c r="D362" i="4"/>
  <c r="D592" i="4" s="1"/>
  <c r="E362" i="4"/>
  <c r="E592" i="4" s="1"/>
  <c r="A363" i="4"/>
  <c r="A593" i="4" s="1"/>
  <c r="B363" i="4"/>
  <c r="B593" i="4" s="1"/>
  <c r="D363" i="4"/>
  <c r="D593" i="4" s="1"/>
  <c r="E363" i="4"/>
  <c r="E593" i="4" s="1"/>
  <c r="A364" i="4"/>
  <c r="A594" i="4" s="1"/>
  <c r="B364" i="4"/>
  <c r="B594" i="4" s="1"/>
  <c r="D364" i="4"/>
  <c r="D594" i="4" s="1"/>
  <c r="E364" i="4"/>
  <c r="E594" i="4" s="1"/>
  <c r="A365" i="4"/>
  <c r="A595" i="4" s="1"/>
  <c r="B365" i="4"/>
  <c r="B595" i="4" s="1"/>
  <c r="D365" i="4"/>
  <c r="D595" i="4" s="1"/>
  <c r="E365" i="4"/>
  <c r="E595" i="4" s="1"/>
  <c r="A366" i="4"/>
  <c r="A596" i="4" s="1"/>
  <c r="B366" i="4"/>
  <c r="B596" i="4" s="1"/>
  <c r="D366" i="4"/>
  <c r="D596" i="4" s="1"/>
  <c r="E366" i="4"/>
  <c r="E596" i="4" s="1"/>
  <c r="A367" i="4"/>
  <c r="A597" i="4" s="1"/>
  <c r="B367" i="4"/>
  <c r="B597" i="4" s="1"/>
  <c r="D367" i="4"/>
  <c r="D597" i="4" s="1"/>
  <c r="E367" i="4"/>
  <c r="E597" i="4" s="1"/>
  <c r="A368" i="4"/>
  <c r="A598" i="4" s="1"/>
  <c r="B368" i="4"/>
  <c r="B598" i="4" s="1"/>
  <c r="D368" i="4"/>
  <c r="D598" i="4" s="1"/>
  <c r="E368" i="4"/>
  <c r="E598" i="4" s="1"/>
  <c r="A369" i="4"/>
  <c r="A599" i="4" s="1"/>
  <c r="B369" i="4"/>
  <c r="B599" i="4" s="1"/>
  <c r="D369" i="4"/>
  <c r="D599" i="4" s="1"/>
  <c r="E369" i="4"/>
  <c r="E599" i="4" s="1"/>
  <c r="A370" i="4"/>
  <c r="A600" i="4" s="1"/>
  <c r="B370" i="4"/>
  <c r="B600" i="4" s="1"/>
  <c r="D370" i="4"/>
  <c r="D600" i="4" s="1"/>
  <c r="E370" i="4"/>
  <c r="E600" i="4" s="1"/>
  <c r="A371" i="4"/>
  <c r="A601" i="4" s="1"/>
  <c r="B371" i="4"/>
  <c r="B601" i="4" s="1"/>
  <c r="D371" i="4"/>
  <c r="D601" i="4" s="1"/>
  <c r="E371" i="4"/>
  <c r="E601" i="4" s="1"/>
  <c r="A372" i="4"/>
  <c r="A602" i="4" s="1"/>
  <c r="B372" i="4"/>
  <c r="B602" i="4" s="1"/>
  <c r="D372" i="4"/>
  <c r="D602" i="4" s="1"/>
  <c r="E372" i="4"/>
  <c r="E602" i="4" s="1"/>
  <c r="A373" i="4"/>
  <c r="A603" i="4" s="1"/>
  <c r="B373" i="4"/>
  <c r="B603" i="4" s="1"/>
  <c r="D373" i="4"/>
  <c r="D603" i="4" s="1"/>
  <c r="E373" i="4"/>
  <c r="E603" i="4" s="1"/>
  <c r="A374" i="4"/>
  <c r="A604" i="4" s="1"/>
  <c r="B374" i="4"/>
  <c r="B604" i="4" s="1"/>
  <c r="D374" i="4"/>
  <c r="D604" i="4" s="1"/>
  <c r="E374" i="4"/>
  <c r="E604" i="4" s="1"/>
  <c r="A375" i="4"/>
  <c r="A605" i="4" s="1"/>
  <c r="B375" i="4"/>
  <c r="B605" i="4" s="1"/>
  <c r="D375" i="4"/>
  <c r="D605" i="4" s="1"/>
  <c r="E375" i="4"/>
  <c r="E605" i="4" s="1"/>
  <c r="A376" i="4"/>
  <c r="A606" i="4" s="1"/>
  <c r="B376" i="4"/>
  <c r="B606" i="4" s="1"/>
  <c r="D376" i="4"/>
  <c r="D606" i="4" s="1"/>
  <c r="E376" i="4"/>
  <c r="E606" i="4" s="1"/>
  <c r="A377" i="4"/>
  <c r="A607" i="4" s="1"/>
  <c r="B377" i="4"/>
  <c r="B607" i="4" s="1"/>
  <c r="D377" i="4"/>
  <c r="D607" i="4" s="1"/>
  <c r="E377" i="4"/>
  <c r="E607" i="4" s="1"/>
  <c r="A378" i="4"/>
  <c r="A608" i="4" s="1"/>
  <c r="B378" i="4"/>
  <c r="B608" i="4" s="1"/>
  <c r="D378" i="4"/>
  <c r="D608" i="4" s="1"/>
  <c r="E378" i="4"/>
  <c r="E608" i="4" s="1"/>
  <c r="A379" i="4"/>
  <c r="A609" i="4" s="1"/>
  <c r="B379" i="4"/>
  <c r="B609" i="4" s="1"/>
  <c r="D379" i="4"/>
  <c r="D609" i="4" s="1"/>
  <c r="E379" i="4"/>
  <c r="E609" i="4" s="1"/>
  <c r="A380" i="4"/>
  <c r="A610" i="4" s="1"/>
  <c r="B380" i="4"/>
  <c r="B610" i="4" s="1"/>
  <c r="D380" i="4"/>
  <c r="D610" i="4" s="1"/>
  <c r="E380" i="4"/>
  <c r="E610" i="4" s="1"/>
  <c r="A381" i="4"/>
  <c r="A611" i="4" s="1"/>
  <c r="B381" i="4"/>
  <c r="B611" i="4" s="1"/>
  <c r="D381" i="4"/>
  <c r="D611" i="4" s="1"/>
  <c r="E381" i="4"/>
  <c r="E611" i="4" s="1"/>
  <c r="A382" i="4"/>
  <c r="A612" i="4" s="1"/>
  <c r="B382" i="4"/>
  <c r="B612" i="4" s="1"/>
  <c r="D382" i="4"/>
  <c r="D612" i="4" s="1"/>
  <c r="E382" i="4"/>
  <c r="E612" i="4" s="1"/>
  <c r="A383" i="4"/>
  <c r="A613" i="4" s="1"/>
  <c r="B383" i="4"/>
  <c r="B613" i="4" s="1"/>
  <c r="D383" i="4"/>
  <c r="D613" i="4" s="1"/>
  <c r="E383" i="4"/>
  <c r="E613" i="4" s="1"/>
  <c r="A384" i="4"/>
  <c r="A614" i="4" s="1"/>
  <c r="B384" i="4"/>
  <c r="B614" i="4" s="1"/>
  <c r="D384" i="4"/>
  <c r="D614" i="4" s="1"/>
  <c r="E384" i="4"/>
  <c r="E614" i="4" s="1"/>
  <c r="A385" i="4"/>
  <c r="A615" i="4" s="1"/>
  <c r="B385" i="4"/>
  <c r="B615" i="4" s="1"/>
  <c r="D385" i="4"/>
  <c r="D615" i="4" s="1"/>
  <c r="E385" i="4"/>
  <c r="E615" i="4" s="1"/>
  <c r="A386" i="4"/>
  <c r="A616" i="4" s="1"/>
  <c r="B386" i="4"/>
  <c r="B616" i="4" s="1"/>
  <c r="D386" i="4"/>
  <c r="D616" i="4" s="1"/>
  <c r="E386" i="4"/>
  <c r="E616" i="4" s="1"/>
  <c r="A387" i="4"/>
  <c r="A617" i="4" s="1"/>
  <c r="B387" i="4"/>
  <c r="B617" i="4" s="1"/>
  <c r="D387" i="4"/>
  <c r="D617" i="4" s="1"/>
  <c r="E387" i="4"/>
  <c r="E617" i="4" s="1"/>
  <c r="A388" i="4"/>
  <c r="A618" i="4" s="1"/>
  <c r="B388" i="4"/>
  <c r="B618" i="4" s="1"/>
  <c r="D388" i="4"/>
  <c r="D618" i="4" s="1"/>
  <c r="E388" i="4"/>
  <c r="E618" i="4" s="1"/>
  <c r="A389" i="4"/>
  <c r="A619" i="4" s="1"/>
  <c r="B389" i="4"/>
  <c r="B619" i="4" s="1"/>
  <c r="D389" i="4"/>
  <c r="D619" i="4" s="1"/>
  <c r="E389" i="4"/>
  <c r="E619" i="4" s="1"/>
  <c r="A390" i="4"/>
  <c r="A620" i="4" s="1"/>
  <c r="B390" i="4"/>
  <c r="B620" i="4" s="1"/>
  <c r="C390" i="4"/>
  <c r="C620" i="4" s="1"/>
  <c r="D390" i="4"/>
  <c r="D620" i="4" s="1"/>
  <c r="E390" i="4"/>
  <c r="E620" i="4" s="1"/>
  <c r="A391" i="4"/>
  <c r="A621" i="4" s="1"/>
  <c r="B391" i="4"/>
  <c r="B621" i="4" s="1"/>
  <c r="C391" i="4"/>
  <c r="C621" i="4" s="1"/>
  <c r="D391" i="4"/>
  <c r="D621" i="4" s="1"/>
  <c r="E391" i="4"/>
  <c r="E621" i="4" s="1"/>
  <c r="A392" i="4"/>
  <c r="A622" i="4" s="1"/>
  <c r="B392" i="4"/>
  <c r="B622" i="4" s="1"/>
  <c r="C392" i="4"/>
  <c r="C622" i="4" s="1"/>
  <c r="D392" i="4"/>
  <c r="D622" i="4" s="1"/>
  <c r="E392" i="4"/>
  <c r="E622" i="4" s="1"/>
  <c r="A393" i="4"/>
  <c r="A623" i="4" s="1"/>
  <c r="B393" i="4"/>
  <c r="B623" i="4" s="1"/>
  <c r="C393" i="4"/>
  <c r="C623" i="4" s="1"/>
  <c r="D393" i="4"/>
  <c r="D623" i="4" s="1"/>
  <c r="E393" i="4"/>
  <c r="E623" i="4" s="1"/>
  <c r="A394" i="4"/>
  <c r="A624" i="4" s="1"/>
  <c r="B394" i="4"/>
  <c r="B624" i="4" s="1"/>
  <c r="C394" i="4"/>
  <c r="C624" i="4" s="1"/>
  <c r="D394" i="4"/>
  <c r="D624" i="4" s="1"/>
  <c r="E394" i="4"/>
  <c r="E624" i="4" s="1"/>
  <c r="A395" i="4"/>
  <c r="A625" i="4" s="1"/>
  <c r="B395" i="4"/>
  <c r="B625" i="4" s="1"/>
  <c r="C395" i="4"/>
  <c r="C625" i="4" s="1"/>
  <c r="D395" i="4"/>
  <c r="D625" i="4" s="1"/>
  <c r="E395" i="4"/>
  <c r="E625" i="4" s="1"/>
  <c r="A396" i="4"/>
  <c r="A626" i="4" s="1"/>
  <c r="B396" i="4"/>
  <c r="B626" i="4" s="1"/>
  <c r="C396" i="4"/>
  <c r="C626" i="4" s="1"/>
  <c r="D396" i="4"/>
  <c r="D626" i="4" s="1"/>
  <c r="E396" i="4"/>
  <c r="E626" i="4" s="1"/>
  <c r="A397" i="4"/>
  <c r="A627" i="4" s="1"/>
  <c r="B397" i="4"/>
  <c r="B627" i="4" s="1"/>
  <c r="C397" i="4"/>
  <c r="C627" i="4" s="1"/>
  <c r="D397" i="4"/>
  <c r="D627" i="4" s="1"/>
  <c r="E397" i="4"/>
  <c r="E627" i="4" s="1"/>
  <c r="A398" i="4"/>
  <c r="A628" i="4" s="1"/>
  <c r="B398" i="4"/>
  <c r="B628" i="4" s="1"/>
  <c r="C398" i="4"/>
  <c r="C628" i="4" s="1"/>
  <c r="D398" i="4"/>
  <c r="D628" i="4" s="1"/>
  <c r="E398" i="4"/>
  <c r="E628" i="4" s="1"/>
  <c r="A399" i="4"/>
  <c r="A629" i="4" s="1"/>
  <c r="B399" i="4"/>
  <c r="B629" i="4" s="1"/>
  <c r="C399" i="4"/>
  <c r="C629" i="4" s="1"/>
  <c r="D399" i="4"/>
  <c r="D629" i="4" s="1"/>
  <c r="E399" i="4"/>
  <c r="E629" i="4" s="1"/>
  <c r="A400" i="4"/>
  <c r="A630" i="4" s="1"/>
  <c r="B400" i="4"/>
  <c r="B630" i="4" s="1"/>
  <c r="C400" i="4"/>
  <c r="C630" i="4" s="1"/>
  <c r="D400" i="4"/>
  <c r="D630" i="4" s="1"/>
  <c r="E400" i="4"/>
  <c r="E630" i="4" s="1"/>
  <c r="A401" i="4"/>
  <c r="A631" i="4" s="1"/>
  <c r="B401" i="4"/>
  <c r="B631" i="4" s="1"/>
  <c r="C401" i="4"/>
  <c r="C631" i="4" s="1"/>
  <c r="D401" i="4"/>
  <c r="D631" i="4" s="1"/>
  <c r="E401" i="4"/>
  <c r="E631" i="4" s="1"/>
  <c r="A402" i="4"/>
  <c r="A632" i="4" s="1"/>
  <c r="B402" i="4"/>
  <c r="B632" i="4" s="1"/>
  <c r="C402" i="4"/>
  <c r="C632" i="4" s="1"/>
  <c r="D402" i="4"/>
  <c r="D632" i="4" s="1"/>
  <c r="E402" i="4"/>
  <c r="E632" i="4" s="1"/>
  <c r="A403" i="4"/>
  <c r="A633" i="4" s="1"/>
  <c r="B403" i="4"/>
  <c r="B633" i="4" s="1"/>
  <c r="C403" i="4"/>
  <c r="C633" i="4" s="1"/>
  <c r="D403" i="4"/>
  <c r="D633" i="4" s="1"/>
  <c r="E403" i="4"/>
  <c r="E633" i="4" s="1"/>
  <c r="A404" i="4"/>
  <c r="A634" i="4" s="1"/>
  <c r="B404" i="4"/>
  <c r="B634" i="4" s="1"/>
  <c r="C404" i="4"/>
  <c r="C634" i="4" s="1"/>
  <c r="D404" i="4"/>
  <c r="D634" i="4" s="1"/>
  <c r="E404" i="4"/>
  <c r="E634" i="4" s="1"/>
  <c r="A405" i="4"/>
  <c r="A635" i="4" s="1"/>
  <c r="B405" i="4"/>
  <c r="B635" i="4" s="1"/>
  <c r="C405" i="4"/>
  <c r="C635" i="4" s="1"/>
  <c r="D405" i="4"/>
  <c r="D635" i="4" s="1"/>
  <c r="E405" i="4"/>
  <c r="E635" i="4" s="1"/>
  <c r="A406" i="4"/>
  <c r="A636" i="4" s="1"/>
  <c r="B406" i="4"/>
  <c r="B636" i="4" s="1"/>
  <c r="C406" i="4"/>
  <c r="C636" i="4" s="1"/>
  <c r="D406" i="4"/>
  <c r="D636" i="4" s="1"/>
  <c r="E406" i="4"/>
  <c r="E636" i="4" s="1"/>
  <c r="A407" i="4"/>
  <c r="A637" i="4" s="1"/>
  <c r="B407" i="4"/>
  <c r="B637" i="4" s="1"/>
  <c r="C407" i="4"/>
  <c r="C637" i="4" s="1"/>
  <c r="D407" i="4"/>
  <c r="D637" i="4" s="1"/>
  <c r="E407" i="4"/>
  <c r="E637" i="4" s="1"/>
  <c r="A408" i="4"/>
  <c r="A638" i="4" s="1"/>
  <c r="B408" i="4"/>
  <c r="B638" i="4" s="1"/>
  <c r="C408" i="4"/>
  <c r="C638" i="4" s="1"/>
  <c r="D408" i="4"/>
  <c r="D638" i="4" s="1"/>
  <c r="E408" i="4"/>
  <c r="E638" i="4" s="1"/>
  <c r="A409" i="4"/>
  <c r="A639" i="4" s="1"/>
  <c r="B409" i="4"/>
  <c r="B639" i="4" s="1"/>
  <c r="C409" i="4"/>
  <c r="C639" i="4" s="1"/>
  <c r="D409" i="4"/>
  <c r="D639" i="4" s="1"/>
  <c r="E409" i="4"/>
  <c r="E639" i="4" s="1"/>
  <c r="A410" i="4"/>
  <c r="A640" i="4" s="1"/>
  <c r="B410" i="4"/>
  <c r="B640" i="4" s="1"/>
  <c r="C410" i="4"/>
  <c r="C640" i="4" s="1"/>
  <c r="D410" i="4"/>
  <c r="D640" i="4" s="1"/>
  <c r="E410" i="4"/>
  <c r="E640" i="4" s="1"/>
  <c r="A411" i="4"/>
  <c r="A641" i="4" s="1"/>
  <c r="B411" i="4"/>
  <c r="B641" i="4" s="1"/>
  <c r="C411" i="4"/>
  <c r="C641" i="4" s="1"/>
  <c r="D411" i="4"/>
  <c r="D641" i="4" s="1"/>
  <c r="E411" i="4"/>
  <c r="E641" i="4" s="1"/>
  <c r="A412" i="4"/>
  <c r="A642" i="4" s="1"/>
  <c r="B412" i="4"/>
  <c r="B642" i="4" s="1"/>
  <c r="C412" i="4"/>
  <c r="C642" i="4" s="1"/>
  <c r="D412" i="4"/>
  <c r="D642" i="4" s="1"/>
  <c r="E412" i="4"/>
  <c r="E642" i="4" s="1"/>
  <c r="A413" i="4"/>
  <c r="A643" i="4" s="1"/>
  <c r="B413" i="4"/>
  <c r="B643" i="4" s="1"/>
  <c r="C413" i="4"/>
  <c r="C643" i="4" s="1"/>
  <c r="D413" i="4"/>
  <c r="D643" i="4" s="1"/>
  <c r="E413" i="4"/>
  <c r="E643" i="4" s="1"/>
  <c r="A448" i="4"/>
  <c r="A678" i="4" s="1"/>
  <c r="B448" i="4"/>
  <c r="B678" i="4" s="1"/>
  <c r="C448" i="4"/>
  <c r="C678" i="4" s="1"/>
  <c r="D448" i="4"/>
  <c r="D678" i="4" s="1"/>
  <c r="E448" i="4"/>
  <c r="E678" i="4" s="1"/>
  <c r="A449" i="4"/>
  <c r="A679" i="4" s="1"/>
  <c r="B449" i="4"/>
  <c r="B679" i="4" s="1"/>
  <c r="C449" i="4"/>
  <c r="C679" i="4" s="1"/>
  <c r="D449" i="4"/>
  <c r="D679" i="4" s="1"/>
  <c r="E449" i="4"/>
  <c r="E679" i="4" s="1"/>
  <c r="A450" i="4"/>
  <c r="A680" i="4" s="1"/>
  <c r="B450" i="4"/>
  <c r="B680" i="4" s="1"/>
  <c r="C450" i="4"/>
  <c r="C680" i="4" s="1"/>
  <c r="D450" i="4"/>
  <c r="D680" i="4" s="1"/>
  <c r="E450" i="4"/>
  <c r="E680" i="4" s="1"/>
  <c r="A451" i="4"/>
  <c r="A681" i="4" s="1"/>
  <c r="B451" i="4"/>
  <c r="B681" i="4" s="1"/>
  <c r="C451" i="4"/>
  <c r="C681" i="4" s="1"/>
  <c r="D451" i="4"/>
  <c r="D681" i="4" s="1"/>
  <c r="E451" i="4"/>
  <c r="E681" i="4" s="1"/>
  <c r="A452" i="4"/>
  <c r="A682" i="4" s="1"/>
  <c r="B452" i="4"/>
  <c r="B682" i="4" s="1"/>
  <c r="C452" i="4"/>
  <c r="C682" i="4" s="1"/>
  <c r="D452" i="4"/>
  <c r="D682" i="4" s="1"/>
  <c r="E452" i="4"/>
  <c r="E682" i="4" s="1"/>
  <c r="A11" i="2"/>
  <c r="B11" i="2"/>
  <c r="C11" i="2"/>
  <c r="M11" i="2" s="1"/>
  <c r="I11" i="2"/>
  <c r="J11" i="2"/>
  <c r="L11" i="2"/>
  <c r="A12" i="2"/>
  <c r="B12" i="2"/>
  <c r="C12" i="2"/>
  <c r="M12" i="2" s="1"/>
  <c r="I12" i="2"/>
  <c r="J12" i="2"/>
  <c r="L12" i="2"/>
  <c r="A13" i="2"/>
  <c r="B13" i="2"/>
  <c r="C13" i="2"/>
  <c r="M13" i="2" s="1"/>
  <c r="D13" i="2"/>
  <c r="E13" i="2"/>
  <c r="G13" i="2" s="1"/>
  <c r="I13" i="2"/>
  <c r="J13" i="2"/>
  <c r="L13" i="2"/>
  <c r="A14" i="2"/>
  <c r="B14" i="2"/>
  <c r="C14" i="2"/>
  <c r="I14" i="2"/>
  <c r="J14" i="2"/>
  <c r="L14" i="2"/>
  <c r="A15" i="2"/>
  <c r="B15" i="2"/>
  <c r="C15" i="2"/>
  <c r="I15" i="2"/>
  <c r="J15" i="2"/>
  <c r="L15" i="2"/>
  <c r="A16" i="2"/>
  <c r="B16" i="2"/>
  <c r="C16" i="2"/>
  <c r="I16" i="2"/>
  <c r="J16" i="2"/>
  <c r="L16" i="2"/>
  <c r="A17" i="2"/>
  <c r="B17" i="2"/>
  <c r="C17" i="2"/>
  <c r="I17" i="2"/>
  <c r="J17" i="2"/>
  <c r="L17" i="2"/>
  <c r="A18" i="2"/>
  <c r="B18" i="2"/>
  <c r="C18" i="2"/>
  <c r="I18" i="2"/>
  <c r="J18" i="2"/>
  <c r="L18" i="2"/>
  <c r="A19" i="2"/>
  <c r="B19" i="2"/>
  <c r="C19" i="2"/>
  <c r="I19" i="2"/>
  <c r="J19" i="2"/>
  <c r="L19" i="2"/>
  <c r="A20" i="2"/>
  <c r="B20" i="2"/>
  <c r="C20" i="2"/>
  <c r="I20" i="2"/>
  <c r="J20" i="2"/>
  <c r="L20" i="2"/>
  <c r="A21" i="2"/>
  <c r="B21" i="2"/>
  <c r="C21" i="2"/>
  <c r="M21" i="2" s="1"/>
  <c r="D21" i="2"/>
  <c r="E21" i="2"/>
  <c r="G21" i="2" s="1"/>
  <c r="I21" i="2"/>
  <c r="J21" i="2"/>
  <c r="L21" i="2"/>
  <c r="A22" i="2"/>
  <c r="B22" i="2"/>
  <c r="C22" i="2"/>
  <c r="M22" i="2" s="1"/>
  <c r="I22" i="2"/>
  <c r="J22" i="2"/>
  <c r="L22" i="2"/>
  <c r="A23" i="2"/>
  <c r="B23" i="2"/>
  <c r="C23" i="2"/>
  <c r="M23" i="2" s="1"/>
  <c r="D23" i="2"/>
  <c r="E23" i="2"/>
  <c r="G23" i="2" s="1"/>
  <c r="I23" i="2"/>
  <c r="J23" i="2"/>
  <c r="L23" i="2"/>
  <c r="A24" i="2"/>
  <c r="B24" i="2"/>
  <c r="C24" i="2"/>
  <c r="M24" i="2" s="1"/>
  <c r="I24" i="2"/>
  <c r="J24" i="2"/>
  <c r="L24" i="2"/>
  <c r="A25" i="2"/>
  <c r="B25" i="2"/>
  <c r="C25" i="2"/>
  <c r="M25" i="2" s="1"/>
  <c r="I25" i="2"/>
  <c r="J25" i="2"/>
  <c r="L25" i="2"/>
  <c r="A26" i="2"/>
  <c r="B26" i="2"/>
  <c r="C26" i="2"/>
  <c r="I26" i="2"/>
  <c r="J26" i="2"/>
  <c r="L26" i="2"/>
  <c r="A27" i="2"/>
  <c r="B27" i="2"/>
  <c r="C27" i="2"/>
  <c r="M27" i="2" s="1"/>
  <c r="I27" i="2"/>
  <c r="J27" i="2"/>
  <c r="L27" i="2"/>
  <c r="A28" i="2"/>
  <c r="B28" i="2"/>
  <c r="C28" i="2"/>
  <c r="M28" i="2" s="1"/>
  <c r="I28" i="2"/>
  <c r="J28" i="2"/>
  <c r="L28" i="2"/>
  <c r="A29" i="2"/>
  <c r="B29" i="2"/>
  <c r="C29" i="2"/>
  <c r="M29" i="2" s="1"/>
  <c r="I29" i="2"/>
  <c r="J29" i="2"/>
  <c r="L29" i="2"/>
  <c r="A30" i="2"/>
  <c r="B30" i="2"/>
  <c r="C30" i="2"/>
  <c r="M30" i="2" s="1"/>
  <c r="D30" i="2"/>
  <c r="E30" i="2"/>
  <c r="G30" i="2" s="1"/>
  <c r="I30" i="2"/>
  <c r="J30" i="2"/>
  <c r="L30" i="2"/>
  <c r="A31" i="2"/>
  <c r="B31" i="2"/>
  <c r="C31" i="2"/>
  <c r="M31" i="2" s="1"/>
  <c r="I31" i="2"/>
  <c r="J31" i="2"/>
  <c r="L31" i="2"/>
  <c r="A32" i="2"/>
  <c r="B32" i="2"/>
  <c r="C32" i="2"/>
  <c r="M32" i="2" s="1"/>
  <c r="I32" i="2"/>
  <c r="J32" i="2"/>
  <c r="L32" i="2"/>
  <c r="A33" i="2"/>
  <c r="B33" i="2"/>
  <c r="C33" i="2"/>
  <c r="M33" i="2" s="1"/>
  <c r="I33" i="2"/>
  <c r="J33" i="2"/>
  <c r="L33" i="2"/>
  <c r="A34" i="2"/>
  <c r="B34" i="2"/>
  <c r="C34" i="2"/>
  <c r="I34" i="2"/>
  <c r="J34" i="2"/>
  <c r="L34" i="2"/>
  <c r="A35" i="2"/>
  <c r="B35" i="2"/>
  <c r="C35" i="2"/>
  <c r="M35" i="2" s="1"/>
  <c r="D35" i="2"/>
  <c r="E35" i="2"/>
  <c r="G35" i="2" s="1"/>
  <c r="I35" i="2"/>
  <c r="J35" i="2"/>
  <c r="L35" i="2"/>
  <c r="A36" i="2"/>
  <c r="B36" i="2"/>
  <c r="C36" i="2"/>
  <c r="I36" i="2"/>
  <c r="J36" i="2"/>
  <c r="L36" i="2"/>
  <c r="A37" i="2"/>
  <c r="B37" i="2"/>
  <c r="C37" i="2"/>
  <c r="M37" i="2" s="1"/>
  <c r="I37" i="2"/>
  <c r="J37" i="2"/>
  <c r="L37" i="2"/>
  <c r="A38" i="2"/>
  <c r="B38" i="2"/>
  <c r="C38" i="2"/>
  <c r="I38" i="2"/>
  <c r="J38" i="2"/>
  <c r="L38" i="2"/>
  <c r="A39" i="2"/>
  <c r="B39" i="2"/>
  <c r="C39" i="2"/>
  <c r="M39" i="2" s="1"/>
  <c r="I39" i="2"/>
  <c r="J39" i="2"/>
  <c r="L39" i="2"/>
  <c r="A40" i="2"/>
  <c r="B40" i="2"/>
  <c r="C40" i="2"/>
  <c r="M40" i="2" s="1"/>
  <c r="D40" i="2"/>
  <c r="E40" i="2"/>
  <c r="G40" i="2" s="1"/>
  <c r="I40" i="2"/>
  <c r="J40" i="2"/>
  <c r="L40" i="2"/>
  <c r="A41" i="2"/>
  <c r="B41" i="2"/>
  <c r="C41" i="2"/>
  <c r="M41" i="2" s="1"/>
  <c r="I41" i="2"/>
  <c r="J41" i="2"/>
  <c r="L41" i="2"/>
  <c r="A42" i="2"/>
  <c r="B42" i="2"/>
  <c r="C42" i="2"/>
  <c r="M42" i="2" s="1"/>
  <c r="I42" i="2"/>
  <c r="J42" i="2"/>
  <c r="L42" i="2"/>
  <c r="A43" i="2"/>
  <c r="B43" i="2"/>
  <c r="C43" i="2"/>
  <c r="M43" i="2" s="1"/>
  <c r="D43" i="2"/>
  <c r="E43" i="2"/>
  <c r="G43" i="2" s="1"/>
  <c r="I43" i="2"/>
  <c r="J43" i="2"/>
  <c r="L43" i="2"/>
  <c r="A44" i="2"/>
  <c r="B44" i="2"/>
  <c r="C44" i="2"/>
  <c r="M44" i="2" s="1"/>
  <c r="I44" i="2"/>
  <c r="J44" i="2"/>
  <c r="L44" i="2"/>
  <c r="A45" i="2"/>
  <c r="B45" i="2"/>
  <c r="C45" i="2"/>
  <c r="M45" i="2" s="1"/>
  <c r="I45" i="2"/>
  <c r="J45" i="2"/>
  <c r="L45" i="2"/>
  <c r="A46" i="2"/>
  <c r="B46" i="2"/>
  <c r="C46" i="2"/>
  <c r="M46" i="2" s="1"/>
  <c r="D46" i="2"/>
  <c r="E46" i="2"/>
  <c r="G46" i="2" s="1"/>
  <c r="I46" i="2"/>
  <c r="J46" i="2"/>
  <c r="L46" i="2"/>
  <c r="A47" i="2"/>
  <c r="B47" i="2"/>
  <c r="C47" i="2"/>
  <c r="M47" i="2" s="1"/>
  <c r="I47" i="2"/>
  <c r="J47" i="2"/>
  <c r="L47" i="2"/>
  <c r="A48" i="2"/>
  <c r="B48" i="2"/>
  <c r="C48" i="2"/>
  <c r="M48" i="2" s="1"/>
  <c r="I48" i="2"/>
  <c r="J48" i="2"/>
  <c r="L48" i="2"/>
  <c r="A49" i="2"/>
  <c r="B49" i="2"/>
  <c r="C49" i="2"/>
  <c r="M49" i="2" s="1"/>
  <c r="I49" i="2"/>
  <c r="J49" i="2"/>
  <c r="L49" i="2"/>
  <c r="A50" i="2"/>
  <c r="B50" i="2"/>
  <c r="C50" i="2"/>
  <c r="M50" i="2" s="1"/>
  <c r="D50" i="2"/>
  <c r="E50" i="2"/>
  <c r="G50" i="2" s="1"/>
  <c r="I50" i="2"/>
  <c r="J50" i="2"/>
  <c r="L50" i="2"/>
  <c r="A51" i="2"/>
  <c r="B51" i="2"/>
  <c r="C51" i="2"/>
  <c r="M51" i="2" s="1"/>
  <c r="I51" i="2"/>
  <c r="J51" i="2"/>
  <c r="L51" i="2"/>
  <c r="A52" i="2"/>
  <c r="B52" i="2"/>
  <c r="C52" i="2"/>
  <c r="M52" i="2" s="1"/>
  <c r="I52" i="2"/>
  <c r="J52" i="2"/>
  <c r="L52" i="2"/>
  <c r="A53" i="2"/>
  <c r="B53" i="2"/>
  <c r="C53" i="2"/>
  <c r="M53" i="2" s="1"/>
  <c r="I53" i="2"/>
  <c r="J53" i="2"/>
  <c r="L53" i="2"/>
  <c r="A54" i="2"/>
  <c r="B54" i="2"/>
  <c r="C54" i="2"/>
  <c r="M54" i="2" s="1"/>
  <c r="I54" i="2"/>
  <c r="J54" i="2"/>
  <c r="L54" i="2"/>
  <c r="A55" i="2"/>
  <c r="B55" i="2"/>
  <c r="C55" i="2"/>
  <c r="M55" i="2" s="1"/>
  <c r="I55" i="2"/>
  <c r="J55" i="2"/>
  <c r="L55" i="2"/>
  <c r="A56" i="2"/>
  <c r="B56" i="2"/>
  <c r="C56" i="2"/>
  <c r="M56" i="2" s="1"/>
  <c r="I56" i="2"/>
  <c r="J56" i="2"/>
  <c r="L56" i="2"/>
  <c r="A57" i="2"/>
  <c r="B57" i="2"/>
  <c r="C57" i="2"/>
  <c r="M57" i="2" s="1"/>
  <c r="D57" i="2"/>
  <c r="E57" i="2"/>
  <c r="G57" i="2" s="1"/>
  <c r="I57" i="2"/>
  <c r="J57" i="2"/>
  <c r="L57" i="2"/>
  <c r="A58" i="2"/>
  <c r="B58" i="2"/>
  <c r="C58" i="2"/>
  <c r="M58" i="2" s="1"/>
  <c r="I58" i="2"/>
  <c r="J58" i="2"/>
  <c r="L58" i="2"/>
  <c r="A59" i="2"/>
  <c r="B59" i="2"/>
  <c r="C59" i="2"/>
  <c r="M59" i="2" s="1"/>
  <c r="D59" i="2"/>
  <c r="E59" i="2"/>
  <c r="G59" i="2" s="1"/>
  <c r="I59" i="2"/>
  <c r="J59" i="2"/>
  <c r="L59" i="2"/>
  <c r="A60" i="2"/>
  <c r="B60" i="2"/>
  <c r="C60" i="2"/>
  <c r="M60" i="2" s="1"/>
  <c r="I60" i="2"/>
  <c r="J60" i="2"/>
  <c r="L60" i="2"/>
  <c r="A61" i="2"/>
  <c r="B61" i="2"/>
  <c r="C61" i="2"/>
  <c r="M61" i="2" s="1"/>
  <c r="D61" i="2"/>
  <c r="E61" i="2"/>
  <c r="G61" i="2" s="1"/>
  <c r="I61" i="2"/>
  <c r="J61" i="2"/>
  <c r="L61" i="2"/>
  <c r="A62" i="2"/>
  <c r="B62" i="2"/>
  <c r="C62" i="2"/>
  <c r="I62" i="2"/>
  <c r="J62" i="2"/>
  <c r="L62" i="2"/>
  <c r="A63" i="2"/>
  <c r="B63" i="2"/>
  <c r="C63" i="2"/>
  <c r="I63" i="2"/>
  <c r="J63" i="2"/>
  <c r="L63" i="2"/>
  <c r="A64" i="2"/>
  <c r="B64" i="2"/>
  <c r="C64" i="2"/>
  <c r="M64" i="2" s="1"/>
  <c r="I64" i="2"/>
  <c r="J64" i="2"/>
  <c r="L64" i="2"/>
  <c r="A65" i="2"/>
  <c r="B65" i="2"/>
  <c r="C65" i="2"/>
  <c r="M65" i="2" s="1"/>
  <c r="D65" i="2"/>
  <c r="E65" i="2"/>
  <c r="G65" i="2" s="1"/>
  <c r="I65" i="2"/>
  <c r="J65" i="2"/>
  <c r="L65" i="2"/>
  <c r="A66" i="2"/>
  <c r="B66" i="2"/>
  <c r="C66" i="2"/>
  <c r="M66" i="2" s="1"/>
  <c r="I66" i="2"/>
  <c r="J66" i="2"/>
  <c r="L66" i="2"/>
  <c r="A67" i="2"/>
  <c r="B67" i="2"/>
  <c r="C67" i="2"/>
  <c r="M67" i="2" s="1"/>
  <c r="D67" i="2"/>
  <c r="E67" i="2"/>
  <c r="G67" i="2" s="1"/>
  <c r="I67" i="2"/>
  <c r="J67" i="2"/>
  <c r="L67" i="2"/>
  <c r="A68" i="2"/>
  <c r="B68" i="2"/>
  <c r="C68" i="2"/>
  <c r="M68" i="2" s="1"/>
  <c r="I68" i="2"/>
  <c r="J68" i="2"/>
  <c r="L68" i="2"/>
  <c r="A69" i="2"/>
  <c r="B69" i="2"/>
  <c r="C69" i="2"/>
  <c r="M69" i="2" s="1"/>
  <c r="I69" i="2"/>
  <c r="J69" i="2"/>
  <c r="L69" i="2"/>
  <c r="A70" i="2"/>
  <c r="B70" i="2"/>
  <c r="C70" i="2"/>
  <c r="M70" i="2" s="1"/>
  <c r="I70" i="2"/>
  <c r="J70" i="2"/>
  <c r="L70" i="2"/>
  <c r="A71" i="2"/>
  <c r="B71" i="2"/>
  <c r="C71" i="2"/>
  <c r="M71" i="2" s="1"/>
  <c r="I71" i="2"/>
  <c r="J71" i="2"/>
  <c r="L71" i="2"/>
  <c r="C871" i="4" l="1"/>
  <c r="C1101" i="4" s="1"/>
  <c r="C1331" i="4" s="1"/>
  <c r="C1561" i="4" s="1"/>
  <c r="C1791" i="4" s="1"/>
  <c r="C865" i="4"/>
  <c r="C1095" i="4" s="1"/>
  <c r="C1325" i="4" s="1"/>
  <c r="C1555" i="4" s="1"/>
  <c r="C1785" i="4" s="1"/>
  <c r="C859" i="4"/>
  <c r="C1089" i="4" s="1"/>
  <c r="C1319" i="4" s="1"/>
  <c r="C1549" i="4" s="1"/>
  <c r="C1779" i="4" s="1"/>
  <c r="C853" i="4"/>
  <c r="C1083" i="4" s="1"/>
  <c r="C1313" i="4" s="1"/>
  <c r="C1543" i="4" s="1"/>
  <c r="C1773" i="4" s="1"/>
  <c r="C872" i="4"/>
  <c r="C1102" i="4" s="1"/>
  <c r="C1332" i="4" s="1"/>
  <c r="C1562" i="4" s="1"/>
  <c r="C1792" i="4" s="1"/>
  <c r="C866" i="4"/>
  <c r="C1096" i="4" s="1"/>
  <c r="C1326" i="4" s="1"/>
  <c r="C1556" i="4" s="1"/>
  <c r="C1786" i="4" s="1"/>
  <c r="C860" i="4"/>
  <c r="C1090" i="4" s="1"/>
  <c r="C1320" i="4" s="1"/>
  <c r="C1550" i="4" s="1"/>
  <c r="C1780" i="4" s="1"/>
  <c r="C854" i="4"/>
  <c r="C1084" i="4" s="1"/>
  <c r="C1314" i="4" s="1"/>
  <c r="C1544" i="4" s="1"/>
  <c r="C1774" i="4" s="1"/>
  <c r="C873" i="4"/>
  <c r="C1103" i="4" s="1"/>
  <c r="C1333" i="4" s="1"/>
  <c r="C1563" i="4" s="1"/>
  <c r="C1793" i="4" s="1"/>
  <c r="C867" i="4"/>
  <c r="C1097" i="4" s="1"/>
  <c r="C1327" i="4" s="1"/>
  <c r="C1557" i="4" s="1"/>
  <c r="C1787" i="4" s="1"/>
  <c r="C861" i="4"/>
  <c r="C1091" i="4" s="1"/>
  <c r="C1321" i="4" s="1"/>
  <c r="C1551" i="4" s="1"/>
  <c r="C1781" i="4" s="1"/>
  <c r="C855" i="4"/>
  <c r="C1085" i="4" s="1"/>
  <c r="C1315" i="4" s="1"/>
  <c r="C1545" i="4" s="1"/>
  <c r="C1775" i="4" s="1"/>
  <c r="C795" i="4"/>
  <c r="C1025" i="4" s="1"/>
  <c r="C1255" i="4" s="1"/>
  <c r="C1485" i="4" s="1"/>
  <c r="C1715" i="4" s="1"/>
  <c r="C912" i="4"/>
  <c r="C1142" i="4" s="1"/>
  <c r="C1372" i="4" s="1"/>
  <c r="C1602" i="4" s="1"/>
  <c r="C1832" i="4" s="1"/>
  <c r="C908" i="4"/>
  <c r="C1138" i="4" s="1"/>
  <c r="C1368" i="4" s="1"/>
  <c r="C1598" i="4" s="1"/>
  <c r="C1828" i="4" s="1"/>
  <c r="C868" i="4"/>
  <c r="C1098" i="4" s="1"/>
  <c r="C1328" i="4" s="1"/>
  <c r="C1558" i="4" s="1"/>
  <c r="C1788" i="4" s="1"/>
  <c r="C862" i="4"/>
  <c r="C1092" i="4" s="1"/>
  <c r="C1322" i="4" s="1"/>
  <c r="C1552" i="4" s="1"/>
  <c r="C1782" i="4" s="1"/>
  <c r="C856" i="4"/>
  <c r="C1086" i="4" s="1"/>
  <c r="C1316" i="4" s="1"/>
  <c r="C1546" i="4" s="1"/>
  <c r="C1776" i="4" s="1"/>
  <c r="C850" i="4"/>
  <c r="C1080" i="4" s="1"/>
  <c r="C1310" i="4" s="1"/>
  <c r="C1540" i="4" s="1"/>
  <c r="C1770" i="4" s="1"/>
  <c r="C909" i="4"/>
  <c r="C1139" i="4" s="1"/>
  <c r="C1369" i="4" s="1"/>
  <c r="C1599" i="4" s="1"/>
  <c r="C1829" i="4" s="1"/>
  <c r="C869" i="4"/>
  <c r="C1099" i="4" s="1"/>
  <c r="C1329" i="4" s="1"/>
  <c r="C1559" i="4" s="1"/>
  <c r="C1789" i="4" s="1"/>
  <c r="C863" i="4"/>
  <c r="C1093" i="4" s="1"/>
  <c r="C1323" i="4" s="1"/>
  <c r="C1553" i="4" s="1"/>
  <c r="C1783" i="4" s="1"/>
  <c r="C857" i="4"/>
  <c r="C1087" i="4" s="1"/>
  <c r="C1317" i="4" s="1"/>
  <c r="C1547" i="4" s="1"/>
  <c r="C1777" i="4" s="1"/>
  <c r="C851" i="4"/>
  <c r="C1081" i="4" s="1"/>
  <c r="C1311" i="4" s="1"/>
  <c r="C1541" i="4" s="1"/>
  <c r="C1771" i="4" s="1"/>
  <c r="C911" i="4"/>
  <c r="C1141" i="4" s="1"/>
  <c r="C1371" i="4" s="1"/>
  <c r="C1601" i="4" s="1"/>
  <c r="C1831" i="4" s="1"/>
  <c r="C910" i="4"/>
  <c r="C1140" i="4" s="1"/>
  <c r="C1370" i="4" s="1"/>
  <c r="C1600" i="4" s="1"/>
  <c r="C1830" i="4" s="1"/>
  <c r="C870" i="4"/>
  <c r="C1100" i="4" s="1"/>
  <c r="C1330" i="4" s="1"/>
  <c r="C1560" i="4" s="1"/>
  <c r="C1790" i="4" s="1"/>
  <c r="C864" i="4"/>
  <c r="C1094" i="4" s="1"/>
  <c r="C1324" i="4" s="1"/>
  <c r="C1554" i="4" s="1"/>
  <c r="C1784" i="4" s="1"/>
  <c r="C858" i="4"/>
  <c r="C1088" i="4" s="1"/>
  <c r="C1318" i="4" s="1"/>
  <c r="C1548" i="4" s="1"/>
  <c r="C1778" i="4" s="1"/>
  <c r="C852" i="4"/>
  <c r="C1082" i="4" s="1"/>
  <c r="C1312" i="4" s="1"/>
  <c r="C1542" i="4" s="1"/>
  <c r="C1772" i="4" s="1"/>
  <c r="C770" i="4"/>
  <c r="C1000" i="4" s="1"/>
  <c r="C1230" i="4" s="1"/>
  <c r="C1460" i="4" s="1"/>
  <c r="C1690" i="4" s="1"/>
  <c r="B911" i="4"/>
  <c r="B1141" i="4" s="1"/>
  <c r="B1371" i="4" s="1"/>
  <c r="B1601" i="4" s="1"/>
  <c r="B1831" i="4" s="1"/>
  <c r="A910" i="4"/>
  <c r="A1140" i="4" s="1"/>
  <c r="A1370" i="4" s="1"/>
  <c r="A1600" i="4" s="1"/>
  <c r="A1830" i="4" s="1"/>
  <c r="E908" i="4"/>
  <c r="E1138" i="4" s="1"/>
  <c r="E1368" i="4" s="1"/>
  <c r="E1598" i="4" s="1"/>
  <c r="E1828" i="4" s="1"/>
  <c r="D873" i="4"/>
  <c r="D1103" i="4" s="1"/>
  <c r="D1333" i="4" s="1"/>
  <c r="D1563" i="4" s="1"/>
  <c r="D1793" i="4" s="1"/>
  <c r="B871" i="4"/>
  <c r="B1101" i="4" s="1"/>
  <c r="B1331" i="4" s="1"/>
  <c r="B1561" i="4" s="1"/>
  <c r="B1791" i="4" s="1"/>
  <c r="A870" i="4"/>
  <c r="A1100" i="4" s="1"/>
  <c r="A1330" i="4" s="1"/>
  <c r="A1560" i="4" s="1"/>
  <c r="A1790" i="4" s="1"/>
  <c r="E868" i="4"/>
  <c r="E1098" i="4" s="1"/>
  <c r="E1328" i="4" s="1"/>
  <c r="E1558" i="4" s="1"/>
  <c r="E1788" i="4" s="1"/>
  <c r="D867" i="4"/>
  <c r="D1097" i="4" s="1"/>
  <c r="D1327" i="4" s="1"/>
  <c r="D1557" i="4" s="1"/>
  <c r="D1787" i="4" s="1"/>
  <c r="B865" i="4"/>
  <c r="B1095" i="4" s="1"/>
  <c r="B1325" i="4" s="1"/>
  <c r="B1555" i="4" s="1"/>
  <c r="B1785" i="4" s="1"/>
  <c r="A864" i="4"/>
  <c r="A1094" i="4" s="1"/>
  <c r="A1324" i="4" s="1"/>
  <c r="A1554" i="4" s="1"/>
  <c r="A1784" i="4" s="1"/>
  <c r="E862" i="4"/>
  <c r="E1092" i="4" s="1"/>
  <c r="E1322" i="4" s="1"/>
  <c r="E1552" i="4" s="1"/>
  <c r="E1782" i="4" s="1"/>
  <c r="D861" i="4"/>
  <c r="D1091" i="4" s="1"/>
  <c r="D1321" i="4" s="1"/>
  <c r="D1551" i="4" s="1"/>
  <c r="D1781" i="4" s="1"/>
  <c r="B859" i="4"/>
  <c r="B1089" i="4" s="1"/>
  <c r="B1319" i="4" s="1"/>
  <c r="B1549" i="4" s="1"/>
  <c r="B1779" i="4" s="1"/>
  <c r="A858" i="4"/>
  <c r="A1088" i="4" s="1"/>
  <c r="A1318" i="4" s="1"/>
  <c r="A1548" i="4" s="1"/>
  <c r="A1778" i="4" s="1"/>
  <c r="E856" i="4"/>
  <c r="E1086" i="4" s="1"/>
  <c r="E1316" i="4" s="1"/>
  <c r="E1546" i="4" s="1"/>
  <c r="E1776" i="4" s="1"/>
  <c r="D855" i="4"/>
  <c r="D1085" i="4" s="1"/>
  <c r="D1315" i="4" s="1"/>
  <c r="D1545" i="4" s="1"/>
  <c r="D1775" i="4" s="1"/>
  <c r="B853" i="4"/>
  <c r="B1083" i="4" s="1"/>
  <c r="B1313" i="4" s="1"/>
  <c r="B1543" i="4" s="1"/>
  <c r="B1773" i="4" s="1"/>
  <c r="A852" i="4"/>
  <c r="A1082" i="4" s="1"/>
  <c r="A1312" i="4" s="1"/>
  <c r="A1542" i="4" s="1"/>
  <c r="A1772" i="4" s="1"/>
  <c r="E850" i="4"/>
  <c r="E1080" i="4" s="1"/>
  <c r="E1310" i="4" s="1"/>
  <c r="E1540" i="4" s="1"/>
  <c r="E1770" i="4" s="1"/>
  <c r="D849" i="4"/>
  <c r="D1079" i="4" s="1"/>
  <c r="D1309" i="4" s="1"/>
  <c r="D1539" i="4" s="1"/>
  <c r="D1769" i="4" s="1"/>
  <c r="A848" i="4"/>
  <c r="A1078" i="4" s="1"/>
  <c r="A1308" i="4" s="1"/>
  <c r="A1538" i="4" s="1"/>
  <c r="A1768" i="4" s="1"/>
  <c r="D846" i="4"/>
  <c r="D1076" i="4" s="1"/>
  <c r="D1306" i="4" s="1"/>
  <c r="D1536" i="4" s="1"/>
  <c r="D1766" i="4" s="1"/>
  <c r="A845" i="4"/>
  <c r="A1075" i="4" s="1"/>
  <c r="A1305" i="4" s="1"/>
  <c r="A1535" i="4" s="1"/>
  <c r="A1765" i="4" s="1"/>
  <c r="D843" i="4"/>
  <c r="D1073" i="4" s="1"/>
  <c r="D1303" i="4" s="1"/>
  <c r="D1533" i="4" s="1"/>
  <c r="D1763" i="4" s="1"/>
  <c r="A842" i="4"/>
  <c r="A1072" i="4" s="1"/>
  <c r="A1302" i="4" s="1"/>
  <c r="A1532" i="4" s="1"/>
  <c r="A1762" i="4" s="1"/>
  <c r="D840" i="4"/>
  <c r="D1070" i="4" s="1"/>
  <c r="D1300" i="4" s="1"/>
  <c r="D1530" i="4" s="1"/>
  <c r="D1760" i="4" s="1"/>
  <c r="A839" i="4"/>
  <c r="A1069" i="4" s="1"/>
  <c r="A1299" i="4" s="1"/>
  <c r="A1529" i="4" s="1"/>
  <c r="A1759" i="4" s="1"/>
  <c r="D837" i="4"/>
  <c r="D1067" i="4" s="1"/>
  <c r="D1297" i="4" s="1"/>
  <c r="D1527" i="4" s="1"/>
  <c r="D1757" i="4" s="1"/>
  <c r="A836" i="4"/>
  <c r="A1066" i="4" s="1"/>
  <c r="A1296" i="4" s="1"/>
  <c r="A1526" i="4" s="1"/>
  <c r="A1756" i="4" s="1"/>
  <c r="D834" i="4"/>
  <c r="D1064" i="4" s="1"/>
  <c r="D1294" i="4" s="1"/>
  <c r="D1524" i="4" s="1"/>
  <c r="D1754" i="4" s="1"/>
  <c r="A833" i="4"/>
  <c r="A1063" i="4" s="1"/>
  <c r="A1293" i="4" s="1"/>
  <c r="A1523" i="4" s="1"/>
  <c r="A1753" i="4" s="1"/>
  <c r="D831" i="4"/>
  <c r="D1061" i="4" s="1"/>
  <c r="D1291" i="4" s="1"/>
  <c r="D1521" i="4" s="1"/>
  <c r="D1751" i="4" s="1"/>
  <c r="A830" i="4"/>
  <c r="A1060" i="4" s="1"/>
  <c r="A1290" i="4" s="1"/>
  <c r="A1520" i="4" s="1"/>
  <c r="A1750" i="4" s="1"/>
  <c r="D828" i="4"/>
  <c r="D1058" i="4" s="1"/>
  <c r="D1288" i="4" s="1"/>
  <c r="D1518" i="4" s="1"/>
  <c r="D1748" i="4" s="1"/>
  <c r="A827" i="4"/>
  <c r="A1057" i="4" s="1"/>
  <c r="A1287" i="4" s="1"/>
  <c r="A1517" i="4" s="1"/>
  <c r="A1747" i="4" s="1"/>
  <c r="D825" i="4"/>
  <c r="D1055" i="4" s="1"/>
  <c r="D1285" i="4" s="1"/>
  <c r="D1515" i="4" s="1"/>
  <c r="D1745" i="4" s="1"/>
  <c r="A824" i="4"/>
  <c r="A1054" i="4" s="1"/>
  <c r="A1284" i="4" s="1"/>
  <c r="A1514" i="4" s="1"/>
  <c r="A1744" i="4" s="1"/>
  <c r="D822" i="4"/>
  <c r="D1052" i="4" s="1"/>
  <c r="D1282" i="4" s="1"/>
  <c r="D1512" i="4" s="1"/>
  <c r="D1742" i="4" s="1"/>
  <c r="A821" i="4"/>
  <c r="A1051" i="4" s="1"/>
  <c r="A1281" i="4" s="1"/>
  <c r="A1511" i="4" s="1"/>
  <c r="A1741" i="4" s="1"/>
  <c r="D819" i="4"/>
  <c r="D1049" i="4" s="1"/>
  <c r="D1279" i="4" s="1"/>
  <c r="D1509" i="4" s="1"/>
  <c r="D1739" i="4" s="1"/>
  <c r="A818" i="4"/>
  <c r="A1048" i="4" s="1"/>
  <c r="A1278" i="4" s="1"/>
  <c r="A1508" i="4" s="1"/>
  <c r="A1738" i="4" s="1"/>
  <c r="D816" i="4"/>
  <c r="D1046" i="4" s="1"/>
  <c r="D1276" i="4" s="1"/>
  <c r="D1506" i="4" s="1"/>
  <c r="D1736" i="4" s="1"/>
  <c r="A815" i="4"/>
  <c r="A1045" i="4" s="1"/>
  <c r="A1275" i="4" s="1"/>
  <c r="A1505" i="4" s="1"/>
  <c r="A1735" i="4" s="1"/>
  <c r="D813" i="4"/>
  <c r="D1043" i="4" s="1"/>
  <c r="D1273" i="4" s="1"/>
  <c r="D1503" i="4" s="1"/>
  <c r="D1733" i="4" s="1"/>
  <c r="A812" i="4"/>
  <c r="A1042" i="4" s="1"/>
  <c r="A1272" i="4" s="1"/>
  <c r="A1502" i="4" s="1"/>
  <c r="A1732" i="4" s="1"/>
  <c r="D810" i="4"/>
  <c r="D1040" i="4" s="1"/>
  <c r="D1270" i="4" s="1"/>
  <c r="D1500" i="4" s="1"/>
  <c r="D1730" i="4" s="1"/>
  <c r="A809" i="4"/>
  <c r="A1039" i="4" s="1"/>
  <c r="A1269" i="4" s="1"/>
  <c r="A1499" i="4" s="1"/>
  <c r="A1729" i="4" s="1"/>
  <c r="D807" i="4"/>
  <c r="D1037" i="4" s="1"/>
  <c r="D1267" i="4" s="1"/>
  <c r="D1497" i="4" s="1"/>
  <c r="D1727" i="4" s="1"/>
  <c r="A806" i="4"/>
  <c r="A1036" i="4" s="1"/>
  <c r="A1266" i="4" s="1"/>
  <c r="A1496" i="4" s="1"/>
  <c r="A1726" i="4" s="1"/>
  <c r="D804" i="4"/>
  <c r="D1034" i="4" s="1"/>
  <c r="D1264" i="4" s="1"/>
  <c r="D1494" i="4" s="1"/>
  <c r="D1724" i="4" s="1"/>
  <c r="A803" i="4"/>
  <c r="A1033" i="4" s="1"/>
  <c r="A1263" i="4" s="1"/>
  <c r="A1493" i="4" s="1"/>
  <c r="A1723" i="4" s="1"/>
  <c r="D801" i="4"/>
  <c r="D1031" i="4" s="1"/>
  <c r="D1261" i="4" s="1"/>
  <c r="D1491" i="4" s="1"/>
  <c r="D1721" i="4" s="1"/>
  <c r="A800" i="4"/>
  <c r="A1030" i="4" s="1"/>
  <c r="A1260" i="4" s="1"/>
  <c r="A1490" i="4" s="1"/>
  <c r="A1720" i="4" s="1"/>
  <c r="D798" i="4"/>
  <c r="D1028" i="4" s="1"/>
  <c r="D1258" i="4" s="1"/>
  <c r="D1488" i="4" s="1"/>
  <c r="D1718" i="4" s="1"/>
  <c r="A797" i="4"/>
  <c r="A1027" i="4" s="1"/>
  <c r="A1257" i="4" s="1"/>
  <c r="A1487" i="4" s="1"/>
  <c r="A1717" i="4" s="1"/>
  <c r="D795" i="4"/>
  <c r="D1025" i="4" s="1"/>
  <c r="D1255" i="4" s="1"/>
  <c r="D1485" i="4" s="1"/>
  <c r="D1715" i="4" s="1"/>
  <c r="C774" i="4"/>
  <c r="C1004" i="4" s="1"/>
  <c r="C1234" i="4" s="1"/>
  <c r="C1464" i="4" s="1"/>
  <c r="C1694" i="4" s="1"/>
  <c r="A773" i="4"/>
  <c r="A1003" i="4" s="1"/>
  <c r="A1233" i="4" s="1"/>
  <c r="A1463" i="4" s="1"/>
  <c r="A1693" i="4" s="1"/>
  <c r="A771" i="4"/>
  <c r="A1001" i="4" s="1"/>
  <c r="A1231" i="4" s="1"/>
  <c r="A1461" i="4" s="1"/>
  <c r="A1691" i="4" s="1"/>
  <c r="B769" i="4"/>
  <c r="B999" i="4" s="1"/>
  <c r="B1229" i="4" s="1"/>
  <c r="B1459" i="4" s="1"/>
  <c r="B1689" i="4" s="1"/>
  <c r="E767" i="4"/>
  <c r="E997" i="4" s="1"/>
  <c r="E1227" i="4" s="1"/>
  <c r="E1457" i="4" s="1"/>
  <c r="E1687" i="4" s="1"/>
  <c r="B764" i="4"/>
  <c r="B994" i="4" s="1"/>
  <c r="B1224" i="4" s="1"/>
  <c r="B1454" i="4" s="1"/>
  <c r="B1684" i="4" s="1"/>
  <c r="D762" i="4"/>
  <c r="D992" i="4" s="1"/>
  <c r="D1222" i="4" s="1"/>
  <c r="D1452" i="4" s="1"/>
  <c r="D1682" i="4" s="1"/>
  <c r="B761" i="4"/>
  <c r="B991" i="4" s="1"/>
  <c r="B1221" i="4" s="1"/>
  <c r="B1451" i="4" s="1"/>
  <c r="B1681" i="4" s="1"/>
  <c r="B759" i="4"/>
  <c r="B989" i="4" s="1"/>
  <c r="B1219" i="4" s="1"/>
  <c r="B1449" i="4" s="1"/>
  <c r="B1679" i="4" s="1"/>
  <c r="B756" i="4"/>
  <c r="B986" i="4" s="1"/>
  <c r="B1216" i="4" s="1"/>
  <c r="B1446" i="4" s="1"/>
  <c r="B1676" i="4" s="1"/>
  <c r="A755" i="4"/>
  <c r="A985" i="4" s="1"/>
  <c r="A1215" i="4" s="1"/>
  <c r="A1445" i="4" s="1"/>
  <c r="A1675" i="4" s="1"/>
  <c r="B751" i="4"/>
  <c r="B981" i="4" s="1"/>
  <c r="B1211" i="4" s="1"/>
  <c r="B1441" i="4" s="1"/>
  <c r="B1671" i="4" s="1"/>
  <c r="D749" i="4"/>
  <c r="D979" i="4" s="1"/>
  <c r="D1209" i="4" s="1"/>
  <c r="D1439" i="4" s="1"/>
  <c r="D1669" i="4" s="1"/>
  <c r="A748" i="4"/>
  <c r="A978" i="4" s="1"/>
  <c r="A1208" i="4" s="1"/>
  <c r="A1438" i="4" s="1"/>
  <c r="A1668" i="4" s="1"/>
  <c r="E746" i="4"/>
  <c r="E976" i="4" s="1"/>
  <c r="E1206" i="4" s="1"/>
  <c r="E1436" i="4" s="1"/>
  <c r="E1666" i="4" s="1"/>
  <c r="E744" i="4"/>
  <c r="E974" i="4" s="1"/>
  <c r="E1204" i="4" s="1"/>
  <c r="E1434" i="4" s="1"/>
  <c r="E1664" i="4" s="1"/>
  <c r="A743" i="4"/>
  <c r="A973" i="4" s="1"/>
  <c r="A1203" i="4" s="1"/>
  <c r="A1433" i="4" s="1"/>
  <c r="A1663" i="4" s="1"/>
  <c r="A741" i="4"/>
  <c r="A971" i="4" s="1"/>
  <c r="A1201" i="4" s="1"/>
  <c r="A1431" i="4" s="1"/>
  <c r="A1661" i="4" s="1"/>
  <c r="E739" i="4"/>
  <c r="E969" i="4" s="1"/>
  <c r="E1199" i="4" s="1"/>
  <c r="E1429" i="4" s="1"/>
  <c r="E1659" i="4" s="1"/>
  <c r="B736" i="4"/>
  <c r="B966" i="4" s="1"/>
  <c r="B1196" i="4" s="1"/>
  <c r="B1426" i="4" s="1"/>
  <c r="B1656" i="4" s="1"/>
  <c r="E734" i="4"/>
  <c r="E964" i="4" s="1"/>
  <c r="E1194" i="4" s="1"/>
  <c r="E1424" i="4" s="1"/>
  <c r="E1654" i="4" s="1"/>
  <c r="A733" i="4"/>
  <c r="A963" i="4" s="1"/>
  <c r="A1193" i="4" s="1"/>
  <c r="A1423" i="4" s="1"/>
  <c r="A1653" i="4" s="1"/>
  <c r="A731" i="4"/>
  <c r="A961" i="4" s="1"/>
  <c r="A1191" i="4" s="1"/>
  <c r="A1421" i="4" s="1"/>
  <c r="A1651" i="4" s="1"/>
  <c r="B729" i="4"/>
  <c r="B959" i="4" s="1"/>
  <c r="B1189" i="4" s="1"/>
  <c r="B1419" i="4" s="1"/>
  <c r="B1649" i="4" s="1"/>
  <c r="B727" i="4"/>
  <c r="B957" i="4" s="1"/>
  <c r="B1187" i="4" s="1"/>
  <c r="B1417" i="4" s="1"/>
  <c r="B1647" i="4" s="1"/>
  <c r="C725" i="4"/>
  <c r="C955" i="4" s="1"/>
  <c r="C1185" i="4" s="1"/>
  <c r="C1415" i="4" s="1"/>
  <c r="C1645" i="4" s="1"/>
  <c r="B723" i="4"/>
  <c r="B953" i="4" s="1"/>
  <c r="B1183" i="4" s="1"/>
  <c r="B1413" i="4" s="1"/>
  <c r="B1643" i="4" s="1"/>
  <c r="B721" i="4"/>
  <c r="B951" i="4" s="1"/>
  <c r="B1181" i="4" s="1"/>
  <c r="B1411" i="4" s="1"/>
  <c r="B1641" i="4" s="1"/>
  <c r="A718" i="4"/>
  <c r="A948" i="4" s="1"/>
  <c r="A1178" i="4" s="1"/>
  <c r="A1408" i="4" s="1"/>
  <c r="A1638" i="4" s="1"/>
  <c r="E715" i="4"/>
  <c r="E945" i="4" s="1"/>
  <c r="E1175" i="4" s="1"/>
  <c r="E1405" i="4" s="1"/>
  <c r="E1635" i="4" s="1"/>
  <c r="B712" i="4"/>
  <c r="B942" i="4" s="1"/>
  <c r="B1172" i="4" s="1"/>
  <c r="B1402" i="4" s="1"/>
  <c r="B1632" i="4" s="1"/>
  <c r="A708" i="4"/>
  <c r="A938" i="4" s="1"/>
  <c r="A1168" i="4" s="1"/>
  <c r="A1398" i="4" s="1"/>
  <c r="A1628" i="4" s="1"/>
  <c r="B705" i="4"/>
  <c r="B935" i="4" s="1"/>
  <c r="B1165" i="4" s="1"/>
  <c r="B1395" i="4" s="1"/>
  <c r="B1625" i="4" s="1"/>
  <c r="C703" i="4"/>
  <c r="C933" i="4" s="1"/>
  <c r="C1163" i="4" s="1"/>
  <c r="C1393" i="4" s="1"/>
  <c r="C1623" i="4" s="1"/>
  <c r="M465" i="4"/>
  <c r="D872" i="4"/>
  <c r="D1102" i="4" s="1"/>
  <c r="D1332" i="4" s="1"/>
  <c r="D1562" i="4" s="1"/>
  <c r="D1792" i="4" s="1"/>
  <c r="E867" i="4"/>
  <c r="E1097" i="4" s="1"/>
  <c r="E1327" i="4" s="1"/>
  <c r="E1557" i="4" s="1"/>
  <c r="E1787" i="4" s="1"/>
  <c r="D860" i="4"/>
  <c r="D1090" i="4" s="1"/>
  <c r="D1320" i="4" s="1"/>
  <c r="D1550" i="4" s="1"/>
  <c r="D1780" i="4" s="1"/>
  <c r="E855" i="4"/>
  <c r="E1085" i="4" s="1"/>
  <c r="E1315" i="4" s="1"/>
  <c r="E1545" i="4" s="1"/>
  <c r="E1775" i="4" s="1"/>
  <c r="B845" i="4"/>
  <c r="B1075" i="4" s="1"/>
  <c r="B1305" i="4" s="1"/>
  <c r="B1535" i="4" s="1"/>
  <c r="B1765" i="4" s="1"/>
  <c r="B842" i="4"/>
  <c r="B1072" i="4" s="1"/>
  <c r="B1302" i="4" s="1"/>
  <c r="B1532" i="4" s="1"/>
  <c r="B1762" i="4" s="1"/>
  <c r="E840" i="4"/>
  <c r="E1070" i="4" s="1"/>
  <c r="E1300" i="4" s="1"/>
  <c r="E1530" i="4" s="1"/>
  <c r="E1760" i="4" s="1"/>
  <c r="E837" i="4"/>
  <c r="E1067" i="4" s="1"/>
  <c r="E1297" i="4" s="1"/>
  <c r="E1527" i="4" s="1"/>
  <c r="E1757" i="4" s="1"/>
  <c r="B830" i="4"/>
  <c r="B1060" i="4" s="1"/>
  <c r="B1290" i="4" s="1"/>
  <c r="B1520" i="4" s="1"/>
  <c r="B1750" i="4" s="1"/>
  <c r="E825" i="4"/>
  <c r="E1055" i="4" s="1"/>
  <c r="E1285" i="4" s="1"/>
  <c r="E1515" i="4" s="1"/>
  <c r="E1745" i="4" s="1"/>
  <c r="B818" i="4"/>
  <c r="B1048" i="4" s="1"/>
  <c r="B1278" i="4" s="1"/>
  <c r="B1508" i="4" s="1"/>
  <c r="B1738" i="4" s="1"/>
  <c r="B812" i="4"/>
  <c r="B1042" i="4" s="1"/>
  <c r="B1272" i="4" s="1"/>
  <c r="B1502" i="4" s="1"/>
  <c r="B1732" i="4" s="1"/>
  <c r="E810" i="4"/>
  <c r="E1040" i="4" s="1"/>
  <c r="E1270" i="4" s="1"/>
  <c r="E1500" i="4" s="1"/>
  <c r="E1730" i="4" s="1"/>
  <c r="E807" i="4"/>
  <c r="E1037" i="4" s="1"/>
  <c r="E1267" i="4" s="1"/>
  <c r="E1497" i="4" s="1"/>
  <c r="E1727" i="4" s="1"/>
  <c r="B803" i="4"/>
  <c r="B1033" i="4" s="1"/>
  <c r="B1263" i="4" s="1"/>
  <c r="B1493" i="4" s="1"/>
  <c r="B1723" i="4" s="1"/>
  <c r="B797" i="4"/>
  <c r="B1027" i="4" s="1"/>
  <c r="B1257" i="4" s="1"/>
  <c r="B1487" i="4" s="1"/>
  <c r="B1717" i="4" s="1"/>
  <c r="D774" i="4"/>
  <c r="D1004" i="4" s="1"/>
  <c r="D1234" i="4" s="1"/>
  <c r="D1464" i="4" s="1"/>
  <c r="D1694" i="4" s="1"/>
  <c r="B771" i="4"/>
  <c r="B1001" i="4" s="1"/>
  <c r="B1231" i="4" s="1"/>
  <c r="B1461" i="4" s="1"/>
  <c r="B1691" i="4" s="1"/>
  <c r="E769" i="4"/>
  <c r="E999" i="4" s="1"/>
  <c r="E1229" i="4" s="1"/>
  <c r="E1459" i="4" s="1"/>
  <c r="E1689" i="4" s="1"/>
  <c r="A766" i="4"/>
  <c r="A996" i="4" s="1"/>
  <c r="A1226" i="4" s="1"/>
  <c r="A1456" i="4" s="1"/>
  <c r="A1686" i="4" s="1"/>
  <c r="E762" i="4"/>
  <c r="E992" i="4" s="1"/>
  <c r="E1222" i="4" s="1"/>
  <c r="E1452" i="4" s="1"/>
  <c r="E1682" i="4" s="1"/>
  <c r="E759" i="4"/>
  <c r="E989" i="4" s="1"/>
  <c r="E1219" i="4" s="1"/>
  <c r="E1449" i="4" s="1"/>
  <c r="E1679" i="4" s="1"/>
  <c r="B755" i="4"/>
  <c r="B985" i="4" s="1"/>
  <c r="B1215" i="4" s="1"/>
  <c r="B1445" i="4" s="1"/>
  <c r="B1675" i="4" s="1"/>
  <c r="A753" i="4"/>
  <c r="A983" i="4" s="1"/>
  <c r="A1213" i="4" s="1"/>
  <c r="A1443" i="4" s="1"/>
  <c r="A1673" i="4" s="1"/>
  <c r="B743" i="4"/>
  <c r="B973" i="4" s="1"/>
  <c r="B1203" i="4" s="1"/>
  <c r="B1433" i="4" s="1"/>
  <c r="B1663" i="4" s="1"/>
  <c r="A740" i="4"/>
  <c r="A970" i="4" s="1"/>
  <c r="A1200" i="4" s="1"/>
  <c r="A1430" i="4" s="1"/>
  <c r="A1660" i="4" s="1"/>
  <c r="A738" i="4"/>
  <c r="A968" i="4" s="1"/>
  <c r="A1198" i="4" s="1"/>
  <c r="A1428" i="4" s="1"/>
  <c r="A1658" i="4" s="1"/>
  <c r="B733" i="4"/>
  <c r="B963" i="4" s="1"/>
  <c r="B1193" i="4" s="1"/>
  <c r="B1423" i="4" s="1"/>
  <c r="B1653" i="4" s="1"/>
  <c r="E729" i="4"/>
  <c r="E959" i="4" s="1"/>
  <c r="E1189" i="4" s="1"/>
  <c r="E1419" i="4" s="1"/>
  <c r="E1649" i="4" s="1"/>
  <c r="E727" i="4"/>
  <c r="E957" i="4" s="1"/>
  <c r="E1187" i="4" s="1"/>
  <c r="E1417" i="4" s="1"/>
  <c r="E1647" i="4" s="1"/>
  <c r="D725" i="4"/>
  <c r="D955" i="4" s="1"/>
  <c r="D1185" i="4" s="1"/>
  <c r="D1415" i="4" s="1"/>
  <c r="D1645" i="4" s="1"/>
  <c r="E723" i="4"/>
  <c r="E953" i="4" s="1"/>
  <c r="E1183" i="4" s="1"/>
  <c r="E1413" i="4" s="1"/>
  <c r="E1643" i="4" s="1"/>
  <c r="E721" i="4"/>
  <c r="E951" i="4" s="1"/>
  <c r="E1181" i="4" s="1"/>
  <c r="E1411" i="4" s="1"/>
  <c r="E1641" i="4" s="1"/>
  <c r="A720" i="4"/>
  <c r="A950" i="4" s="1"/>
  <c r="A1180" i="4" s="1"/>
  <c r="A1410" i="4" s="1"/>
  <c r="A1640" i="4" s="1"/>
  <c r="A716" i="4"/>
  <c r="A946" i="4" s="1"/>
  <c r="A1176" i="4" s="1"/>
  <c r="A1406" i="4" s="1"/>
  <c r="A1636" i="4" s="1"/>
  <c r="A714" i="4"/>
  <c r="A944" i="4" s="1"/>
  <c r="A1174" i="4" s="1"/>
  <c r="A1404" i="4" s="1"/>
  <c r="A1634" i="4" s="1"/>
  <c r="E712" i="4"/>
  <c r="E942" i="4" s="1"/>
  <c r="E1172" i="4" s="1"/>
  <c r="E1402" i="4" s="1"/>
  <c r="E1632" i="4" s="1"/>
  <c r="A711" i="4"/>
  <c r="A941" i="4" s="1"/>
  <c r="A1171" i="4" s="1"/>
  <c r="A1401" i="4" s="1"/>
  <c r="A1631" i="4" s="1"/>
  <c r="B912" i="4"/>
  <c r="B1142" i="4" s="1"/>
  <c r="B1372" i="4" s="1"/>
  <c r="B1602" i="4" s="1"/>
  <c r="B1832" i="4" s="1"/>
  <c r="A911" i="4"/>
  <c r="A1141" i="4" s="1"/>
  <c r="A1371" i="4" s="1"/>
  <c r="A1601" i="4" s="1"/>
  <c r="A1831" i="4" s="1"/>
  <c r="E909" i="4"/>
  <c r="E1139" i="4" s="1"/>
  <c r="E1369" i="4" s="1"/>
  <c r="E1599" i="4" s="1"/>
  <c r="E1829" i="4" s="1"/>
  <c r="D908" i="4"/>
  <c r="D1138" i="4" s="1"/>
  <c r="D1368" i="4" s="1"/>
  <c r="D1598" i="4" s="1"/>
  <c r="D1828" i="4" s="1"/>
  <c r="B872" i="4"/>
  <c r="B1102" i="4" s="1"/>
  <c r="B1332" i="4" s="1"/>
  <c r="B1562" i="4" s="1"/>
  <c r="B1792" i="4" s="1"/>
  <c r="A871" i="4"/>
  <c r="A1101" i="4" s="1"/>
  <c r="A1331" i="4" s="1"/>
  <c r="A1561" i="4" s="1"/>
  <c r="A1791" i="4" s="1"/>
  <c r="E869" i="4"/>
  <c r="E1099" i="4" s="1"/>
  <c r="E1329" i="4" s="1"/>
  <c r="E1559" i="4" s="1"/>
  <c r="E1789" i="4" s="1"/>
  <c r="D868" i="4"/>
  <c r="D1098" i="4" s="1"/>
  <c r="D1328" i="4" s="1"/>
  <c r="D1558" i="4" s="1"/>
  <c r="D1788" i="4" s="1"/>
  <c r="B866" i="4"/>
  <c r="B1096" i="4" s="1"/>
  <c r="B1326" i="4" s="1"/>
  <c r="B1556" i="4" s="1"/>
  <c r="B1786" i="4" s="1"/>
  <c r="A865" i="4"/>
  <c r="A1095" i="4" s="1"/>
  <c r="A1325" i="4" s="1"/>
  <c r="A1555" i="4" s="1"/>
  <c r="A1785" i="4" s="1"/>
  <c r="E863" i="4"/>
  <c r="E1093" i="4" s="1"/>
  <c r="E1323" i="4" s="1"/>
  <c r="E1553" i="4" s="1"/>
  <c r="E1783" i="4" s="1"/>
  <c r="D862" i="4"/>
  <c r="D1092" i="4" s="1"/>
  <c r="D1322" i="4" s="1"/>
  <c r="D1552" i="4" s="1"/>
  <c r="D1782" i="4" s="1"/>
  <c r="B860" i="4"/>
  <c r="B1090" i="4" s="1"/>
  <c r="B1320" i="4" s="1"/>
  <c r="B1550" i="4" s="1"/>
  <c r="B1780" i="4" s="1"/>
  <c r="A859" i="4"/>
  <c r="A1089" i="4" s="1"/>
  <c r="A1319" i="4" s="1"/>
  <c r="A1549" i="4" s="1"/>
  <c r="A1779" i="4" s="1"/>
  <c r="E857" i="4"/>
  <c r="E1087" i="4" s="1"/>
  <c r="E1317" i="4" s="1"/>
  <c r="E1547" i="4" s="1"/>
  <c r="E1777" i="4" s="1"/>
  <c r="D856" i="4"/>
  <c r="D1086" i="4" s="1"/>
  <c r="D1316" i="4" s="1"/>
  <c r="D1546" i="4" s="1"/>
  <c r="D1776" i="4" s="1"/>
  <c r="B854" i="4"/>
  <c r="B1084" i="4" s="1"/>
  <c r="B1314" i="4" s="1"/>
  <c r="B1544" i="4" s="1"/>
  <c r="B1774" i="4" s="1"/>
  <c r="A853" i="4"/>
  <c r="A1083" i="4" s="1"/>
  <c r="A1313" i="4" s="1"/>
  <c r="A1543" i="4" s="1"/>
  <c r="A1773" i="4" s="1"/>
  <c r="E851" i="4"/>
  <c r="E1081" i="4" s="1"/>
  <c r="E1311" i="4" s="1"/>
  <c r="E1541" i="4" s="1"/>
  <c r="E1771" i="4" s="1"/>
  <c r="D850" i="4"/>
  <c r="D1080" i="4" s="1"/>
  <c r="D1310" i="4" s="1"/>
  <c r="D1540" i="4" s="1"/>
  <c r="D1770" i="4" s="1"/>
  <c r="B849" i="4"/>
  <c r="B1079" i="4" s="1"/>
  <c r="B1309" i="4" s="1"/>
  <c r="B1539" i="4" s="1"/>
  <c r="B1769" i="4" s="1"/>
  <c r="E847" i="4"/>
  <c r="E1077" i="4" s="1"/>
  <c r="E1307" i="4" s="1"/>
  <c r="E1537" i="4" s="1"/>
  <c r="E1767" i="4" s="1"/>
  <c r="B846" i="4"/>
  <c r="B1076" i="4" s="1"/>
  <c r="B1306" i="4" s="1"/>
  <c r="B1536" i="4" s="1"/>
  <c r="B1766" i="4" s="1"/>
  <c r="E844" i="4"/>
  <c r="E1074" i="4" s="1"/>
  <c r="E1304" i="4" s="1"/>
  <c r="E1534" i="4" s="1"/>
  <c r="E1764" i="4" s="1"/>
  <c r="B843" i="4"/>
  <c r="B1073" i="4" s="1"/>
  <c r="B1303" i="4" s="1"/>
  <c r="B1533" i="4" s="1"/>
  <c r="B1763" i="4" s="1"/>
  <c r="E841" i="4"/>
  <c r="E1071" i="4" s="1"/>
  <c r="E1301" i="4" s="1"/>
  <c r="E1531" i="4" s="1"/>
  <c r="E1761" i="4" s="1"/>
  <c r="B840" i="4"/>
  <c r="B1070" i="4" s="1"/>
  <c r="B1300" i="4" s="1"/>
  <c r="B1530" i="4" s="1"/>
  <c r="B1760" i="4" s="1"/>
  <c r="E838" i="4"/>
  <c r="E1068" i="4" s="1"/>
  <c r="E1298" i="4" s="1"/>
  <c r="E1528" i="4" s="1"/>
  <c r="E1758" i="4" s="1"/>
  <c r="B837" i="4"/>
  <c r="B1067" i="4" s="1"/>
  <c r="B1297" i="4" s="1"/>
  <c r="B1527" i="4" s="1"/>
  <c r="B1757" i="4" s="1"/>
  <c r="E835" i="4"/>
  <c r="E1065" i="4" s="1"/>
  <c r="E1295" i="4" s="1"/>
  <c r="E1525" i="4" s="1"/>
  <c r="E1755" i="4" s="1"/>
  <c r="B834" i="4"/>
  <c r="B1064" i="4" s="1"/>
  <c r="B1294" i="4" s="1"/>
  <c r="B1524" i="4" s="1"/>
  <c r="B1754" i="4" s="1"/>
  <c r="E832" i="4"/>
  <c r="E1062" i="4" s="1"/>
  <c r="E1292" i="4" s="1"/>
  <c r="E1522" i="4" s="1"/>
  <c r="E1752" i="4" s="1"/>
  <c r="B831" i="4"/>
  <c r="B1061" i="4" s="1"/>
  <c r="B1291" i="4" s="1"/>
  <c r="B1521" i="4" s="1"/>
  <c r="B1751" i="4" s="1"/>
  <c r="E829" i="4"/>
  <c r="E1059" i="4" s="1"/>
  <c r="E1289" i="4" s="1"/>
  <c r="E1519" i="4" s="1"/>
  <c r="E1749" i="4" s="1"/>
  <c r="B828" i="4"/>
  <c r="B1058" i="4" s="1"/>
  <c r="B1288" i="4" s="1"/>
  <c r="B1518" i="4" s="1"/>
  <c r="B1748" i="4" s="1"/>
  <c r="E826" i="4"/>
  <c r="E1056" i="4" s="1"/>
  <c r="E1286" i="4" s="1"/>
  <c r="E1516" i="4" s="1"/>
  <c r="E1746" i="4" s="1"/>
  <c r="B825" i="4"/>
  <c r="B1055" i="4" s="1"/>
  <c r="B1285" i="4" s="1"/>
  <c r="B1515" i="4" s="1"/>
  <c r="B1745" i="4" s="1"/>
  <c r="E823" i="4"/>
  <c r="E1053" i="4" s="1"/>
  <c r="E1283" i="4" s="1"/>
  <c r="E1513" i="4" s="1"/>
  <c r="E1743" i="4" s="1"/>
  <c r="B822" i="4"/>
  <c r="B1052" i="4" s="1"/>
  <c r="B1282" i="4" s="1"/>
  <c r="B1512" i="4" s="1"/>
  <c r="B1742" i="4" s="1"/>
  <c r="E820" i="4"/>
  <c r="E1050" i="4" s="1"/>
  <c r="E1280" i="4" s="1"/>
  <c r="E1510" i="4" s="1"/>
  <c r="E1740" i="4" s="1"/>
  <c r="B819" i="4"/>
  <c r="B1049" i="4" s="1"/>
  <c r="B1279" i="4" s="1"/>
  <c r="B1509" i="4" s="1"/>
  <c r="B1739" i="4" s="1"/>
  <c r="E817" i="4"/>
  <c r="E1047" i="4" s="1"/>
  <c r="E1277" i="4" s="1"/>
  <c r="E1507" i="4" s="1"/>
  <c r="E1737" i="4" s="1"/>
  <c r="B816" i="4"/>
  <c r="B1046" i="4" s="1"/>
  <c r="B1276" i="4" s="1"/>
  <c r="B1506" i="4" s="1"/>
  <c r="B1736" i="4" s="1"/>
  <c r="E814" i="4"/>
  <c r="E1044" i="4" s="1"/>
  <c r="E1274" i="4" s="1"/>
  <c r="E1504" i="4" s="1"/>
  <c r="E1734" i="4" s="1"/>
  <c r="B813" i="4"/>
  <c r="B1043" i="4" s="1"/>
  <c r="B1273" i="4" s="1"/>
  <c r="B1503" i="4" s="1"/>
  <c r="B1733" i="4" s="1"/>
  <c r="E811" i="4"/>
  <c r="E1041" i="4" s="1"/>
  <c r="E1271" i="4" s="1"/>
  <c r="E1501" i="4" s="1"/>
  <c r="E1731" i="4" s="1"/>
  <c r="B810" i="4"/>
  <c r="B1040" i="4" s="1"/>
  <c r="B1270" i="4" s="1"/>
  <c r="B1500" i="4" s="1"/>
  <c r="B1730" i="4" s="1"/>
  <c r="E808" i="4"/>
  <c r="E1038" i="4" s="1"/>
  <c r="E1268" i="4" s="1"/>
  <c r="E1498" i="4" s="1"/>
  <c r="E1728" i="4" s="1"/>
  <c r="B807" i="4"/>
  <c r="B1037" i="4" s="1"/>
  <c r="B1267" i="4" s="1"/>
  <c r="B1497" i="4" s="1"/>
  <c r="B1727" i="4" s="1"/>
  <c r="E805" i="4"/>
  <c r="E1035" i="4" s="1"/>
  <c r="E1265" i="4" s="1"/>
  <c r="E1495" i="4" s="1"/>
  <c r="E1725" i="4" s="1"/>
  <c r="B804" i="4"/>
  <c r="B1034" i="4" s="1"/>
  <c r="B1264" i="4" s="1"/>
  <c r="B1494" i="4" s="1"/>
  <c r="B1724" i="4" s="1"/>
  <c r="E802" i="4"/>
  <c r="E1032" i="4" s="1"/>
  <c r="E1262" i="4" s="1"/>
  <c r="E1492" i="4" s="1"/>
  <c r="E1722" i="4" s="1"/>
  <c r="B801" i="4"/>
  <c r="B1031" i="4" s="1"/>
  <c r="B1261" i="4" s="1"/>
  <c r="B1491" i="4" s="1"/>
  <c r="B1721" i="4" s="1"/>
  <c r="E799" i="4"/>
  <c r="E1029" i="4" s="1"/>
  <c r="E1259" i="4" s="1"/>
  <c r="E1489" i="4" s="1"/>
  <c r="E1719" i="4" s="1"/>
  <c r="B798" i="4"/>
  <c r="B1028" i="4" s="1"/>
  <c r="B1258" i="4" s="1"/>
  <c r="B1488" i="4" s="1"/>
  <c r="B1718" i="4" s="1"/>
  <c r="E796" i="4"/>
  <c r="E1026" i="4" s="1"/>
  <c r="E1256" i="4" s="1"/>
  <c r="E1486" i="4" s="1"/>
  <c r="E1716" i="4" s="1"/>
  <c r="B774" i="4"/>
  <c r="B1004" i="4" s="1"/>
  <c r="B1234" i="4" s="1"/>
  <c r="B1464" i="4" s="1"/>
  <c r="B1694" i="4" s="1"/>
  <c r="E772" i="4"/>
  <c r="E1002" i="4" s="1"/>
  <c r="E1232" i="4" s="1"/>
  <c r="E1462" i="4" s="1"/>
  <c r="E1692" i="4" s="1"/>
  <c r="A769" i="4"/>
  <c r="A999" i="4" s="1"/>
  <c r="A1229" i="4" s="1"/>
  <c r="A1459" i="4" s="1"/>
  <c r="A1689" i="4" s="1"/>
  <c r="B767" i="4"/>
  <c r="B997" i="4" s="1"/>
  <c r="B1227" i="4" s="1"/>
  <c r="B1457" i="4" s="1"/>
  <c r="B1687" i="4" s="1"/>
  <c r="D765" i="4"/>
  <c r="D995" i="4" s="1"/>
  <c r="D1225" i="4" s="1"/>
  <c r="D1455" i="4" s="1"/>
  <c r="D1685" i="4" s="1"/>
  <c r="A764" i="4"/>
  <c r="A994" i="4" s="1"/>
  <c r="A1224" i="4" s="1"/>
  <c r="A1454" i="4" s="1"/>
  <c r="A1684" i="4" s="1"/>
  <c r="C762" i="4"/>
  <c r="C992" i="4" s="1"/>
  <c r="C1222" i="4" s="1"/>
  <c r="C1452" i="4" s="1"/>
  <c r="C1682" i="4" s="1"/>
  <c r="A761" i="4"/>
  <c r="A991" i="4" s="1"/>
  <c r="A1221" i="4" s="1"/>
  <c r="A1451" i="4" s="1"/>
  <c r="A1681" i="4" s="1"/>
  <c r="A759" i="4"/>
  <c r="A989" i="4" s="1"/>
  <c r="A1219" i="4" s="1"/>
  <c r="A1449" i="4" s="1"/>
  <c r="A1679" i="4" s="1"/>
  <c r="D757" i="4"/>
  <c r="D987" i="4" s="1"/>
  <c r="D1217" i="4" s="1"/>
  <c r="D1447" i="4" s="1"/>
  <c r="D1677" i="4" s="1"/>
  <c r="A756" i="4"/>
  <c r="A986" i="4" s="1"/>
  <c r="A1216" i="4" s="1"/>
  <c r="A1446" i="4" s="1"/>
  <c r="A1676" i="4" s="1"/>
  <c r="E754" i="4"/>
  <c r="E984" i="4" s="1"/>
  <c r="E1214" i="4" s="1"/>
  <c r="E1444" i="4" s="1"/>
  <c r="E1674" i="4" s="1"/>
  <c r="B752" i="4"/>
  <c r="B982" i="4" s="1"/>
  <c r="B1212" i="4" s="1"/>
  <c r="B1442" i="4" s="1"/>
  <c r="B1672" i="4" s="1"/>
  <c r="A751" i="4"/>
  <c r="A981" i="4" s="1"/>
  <c r="A1211" i="4" s="1"/>
  <c r="A1441" i="4" s="1"/>
  <c r="A1671" i="4" s="1"/>
  <c r="C749" i="4"/>
  <c r="C979" i="4" s="1"/>
  <c r="C1209" i="4" s="1"/>
  <c r="C1439" i="4" s="1"/>
  <c r="C1669" i="4" s="1"/>
  <c r="D747" i="4"/>
  <c r="D977" i="4" s="1"/>
  <c r="D1207" i="4" s="1"/>
  <c r="D1437" i="4" s="1"/>
  <c r="D1667" i="4" s="1"/>
  <c r="B746" i="4"/>
  <c r="B976" i="4" s="1"/>
  <c r="B1206" i="4" s="1"/>
  <c r="B1436" i="4" s="1"/>
  <c r="B1666" i="4" s="1"/>
  <c r="B744" i="4"/>
  <c r="B974" i="4" s="1"/>
  <c r="B1204" i="4" s="1"/>
  <c r="B1434" i="4" s="1"/>
  <c r="B1664" i="4" s="1"/>
  <c r="E742" i="4"/>
  <c r="E972" i="4" s="1"/>
  <c r="E1202" i="4" s="1"/>
  <c r="E1432" i="4" s="1"/>
  <c r="E1662" i="4" s="1"/>
  <c r="B739" i="4"/>
  <c r="B969" i="4" s="1"/>
  <c r="B1199" i="4" s="1"/>
  <c r="B1429" i="4" s="1"/>
  <c r="B1659" i="4" s="1"/>
  <c r="E737" i="4"/>
  <c r="E967" i="4" s="1"/>
  <c r="E1197" i="4" s="1"/>
  <c r="E1427" i="4" s="1"/>
  <c r="E1657" i="4" s="1"/>
  <c r="A736" i="4"/>
  <c r="A966" i="4" s="1"/>
  <c r="A1196" i="4" s="1"/>
  <c r="A1426" i="4" s="1"/>
  <c r="A1656" i="4" s="1"/>
  <c r="B734" i="4"/>
  <c r="B964" i="4" s="1"/>
  <c r="B1194" i="4" s="1"/>
  <c r="B1424" i="4" s="1"/>
  <c r="B1654" i="4" s="1"/>
  <c r="E732" i="4"/>
  <c r="E962" i="4" s="1"/>
  <c r="E1192" i="4" s="1"/>
  <c r="E1422" i="4" s="1"/>
  <c r="E1652" i="4" s="1"/>
  <c r="D730" i="4"/>
  <c r="D960" i="4" s="1"/>
  <c r="D1190" i="4" s="1"/>
  <c r="D1420" i="4" s="1"/>
  <c r="D1650" i="4" s="1"/>
  <c r="A729" i="4"/>
  <c r="A959" i="4" s="1"/>
  <c r="A1189" i="4" s="1"/>
  <c r="A1419" i="4" s="1"/>
  <c r="A1649" i="4" s="1"/>
  <c r="A727" i="4"/>
  <c r="A957" i="4" s="1"/>
  <c r="A1187" i="4" s="1"/>
  <c r="A1417" i="4" s="1"/>
  <c r="A1647" i="4" s="1"/>
  <c r="B725" i="4"/>
  <c r="B955" i="4" s="1"/>
  <c r="B1185" i="4" s="1"/>
  <c r="B1415" i="4" s="1"/>
  <c r="B1645" i="4" s="1"/>
  <c r="A723" i="4"/>
  <c r="A953" i="4" s="1"/>
  <c r="A1183" i="4" s="1"/>
  <c r="A1413" i="4" s="1"/>
  <c r="A1643" i="4" s="1"/>
  <c r="A721" i="4"/>
  <c r="A951" i="4" s="1"/>
  <c r="A1181" i="4" s="1"/>
  <c r="A1411" i="4" s="1"/>
  <c r="A1641" i="4" s="1"/>
  <c r="E719" i="4"/>
  <c r="E949" i="4" s="1"/>
  <c r="E1179" i="4" s="1"/>
  <c r="E1409" i="4" s="1"/>
  <c r="E1639" i="4" s="1"/>
  <c r="E717" i="4"/>
  <c r="E947" i="4" s="1"/>
  <c r="E1177" i="4" s="1"/>
  <c r="E1407" i="4" s="1"/>
  <c r="E1637" i="4" s="1"/>
  <c r="B715" i="4"/>
  <c r="B945" i="4" s="1"/>
  <c r="B1175" i="4" s="1"/>
  <c r="B1405" i="4" s="1"/>
  <c r="B1635" i="4" s="1"/>
  <c r="D713" i="4"/>
  <c r="D943" i="4" s="1"/>
  <c r="D1173" i="4" s="1"/>
  <c r="D1403" i="4" s="1"/>
  <c r="D1633" i="4" s="1"/>
  <c r="A712" i="4"/>
  <c r="A942" i="4" s="1"/>
  <c r="A1172" i="4" s="1"/>
  <c r="A1402" i="4" s="1"/>
  <c r="A1632" i="4" s="1"/>
  <c r="B710" i="4"/>
  <c r="B940" i="4" s="1"/>
  <c r="B1170" i="4" s="1"/>
  <c r="B1400" i="4" s="1"/>
  <c r="B1630" i="4" s="1"/>
  <c r="A705" i="4"/>
  <c r="A935" i="4" s="1"/>
  <c r="A1165" i="4" s="1"/>
  <c r="A1395" i="4" s="1"/>
  <c r="A1625" i="4" s="1"/>
  <c r="B703" i="4"/>
  <c r="B933" i="4" s="1"/>
  <c r="B1163" i="4" s="1"/>
  <c r="B1393" i="4" s="1"/>
  <c r="B1623" i="4" s="1"/>
  <c r="D912" i="4"/>
  <c r="D1142" i="4" s="1"/>
  <c r="D1372" i="4" s="1"/>
  <c r="D1602" i="4" s="1"/>
  <c r="D1832" i="4" s="1"/>
  <c r="A909" i="4"/>
  <c r="A1139" i="4" s="1"/>
  <c r="A1369" i="4" s="1"/>
  <c r="A1599" i="4" s="1"/>
  <c r="A1829" i="4" s="1"/>
  <c r="B870" i="4"/>
  <c r="B1100" i="4" s="1"/>
  <c r="B1330" i="4" s="1"/>
  <c r="B1560" i="4" s="1"/>
  <c r="B1790" i="4" s="1"/>
  <c r="D866" i="4"/>
  <c r="D1096" i="4" s="1"/>
  <c r="D1326" i="4" s="1"/>
  <c r="D1556" i="4" s="1"/>
  <c r="D1786" i="4" s="1"/>
  <c r="E861" i="4"/>
  <c r="E1091" i="4" s="1"/>
  <c r="E1321" i="4" s="1"/>
  <c r="E1551" i="4" s="1"/>
  <c r="E1781" i="4" s="1"/>
  <c r="D854" i="4"/>
  <c r="D1084" i="4" s="1"/>
  <c r="D1314" i="4" s="1"/>
  <c r="D1544" i="4" s="1"/>
  <c r="D1774" i="4" s="1"/>
  <c r="E846" i="4"/>
  <c r="E1076" i="4" s="1"/>
  <c r="E1306" i="4" s="1"/>
  <c r="E1536" i="4" s="1"/>
  <c r="E1766" i="4" s="1"/>
  <c r="B827" i="4"/>
  <c r="B1057" i="4" s="1"/>
  <c r="B1287" i="4" s="1"/>
  <c r="B1517" i="4" s="1"/>
  <c r="B1747" i="4" s="1"/>
  <c r="B815" i="4"/>
  <c r="B1045" i="4" s="1"/>
  <c r="B1275" i="4" s="1"/>
  <c r="B1505" i="4" s="1"/>
  <c r="B1735" i="4" s="1"/>
  <c r="B809" i="4"/>
  <c r="B1039" i="4" s="1"/>
  <c r="B1269" i="4" s="1"/>
  <c r="B1499" i="4" s="1"/>
  <c r="B1729" i="4" s="1"/>
  <c r="B800" i="4"/>
  <c r="B1030" i="4" s="1"/>
  <c r="B1260" i="4" s="1"/>
  <c r="B1490" i="4" s="1"/>
  <c r="B1720" i="4" s="1"/>
  <c r="E798" i="4"/>
  <c r="E1028" i="4" s="1"/>
  <c r="E1258" i="4" s="1"/>
  <c r="E1488" i="4" s="1"/>
  <c r="E1718" i="4" s="1"/>
  <c r="E795" i="4"/>
  <c r="E1025" i="4" s="1"/>
  <c r="E1255" i="4" s="1"/>
  <c r="E1485" i="4" s="1"/>
  <c r="E1715" i="4" s="1"/>
  <c r="B773" i="4"/>
  <c r="B1003" i="4" s="1"/>
  <c r="B1233" i="4" s="1"/>
  <c r="B1463" i="4" s="1"/>
  <c r="B1693" i="4" s="1"/>
  <c r="E764" i="4"/>
  <c r="E994" i="4" s="1"/>
  <c r="E1224" i="4" s="1"/>
  <c r="E1454" i="4" s="1"/>
  <c r="E1684" i="4" s="1"/>
  <c r="E761" i="4"/>
  <c r="E991" i="4" s="1"/>
  <c r="E1221" i="4" s="1"/>
  <c r="E1451" i="4" s="1"/>
  <c r="E1681" i="4" s="1"/>
  <c r="A758" i="4"/>
  <c r="A988" i="4" s="1"/>
  <c r="A1218" i="4" s="1"/>
  <c r="A1448" i="4" s="1"/>
  <c r="A1678" i="4" s="1"/>
  <c r="E756" i="4"/>
  <c r="E986" i="4" s="1"/>
  <c r="E1216" i="4" s="1"/>
  <c r="E1446" i="4" s="1"/>
  <c r="E1676" i="4" s="1"/>
  <c r="C751" i="4"/>
  <c r="C981" i="4" s="1"/>
  <c r="C1211" i="4" s="1"/>
  <c r="C1441" i="4" s="1"/>
  <c r="C1671" i="4" s="1"/>
  <c r="B741" i="4"/>
  <c r="B971" i="4" s="1"/>
  <c r="B1201" i="4" s="1"/>
  <c r="B1431" i="4" s="1"/>
  <c r="B1661" i="4" s="1"/>
  <c r="C736" i="4"/>
  <c r="C966" i="4" s="1"/>
  <c r="C1196" i="4" s="1"/>
  <c r="C1426" i="4" s="1"/>
  <c r="C1656" i="4" s="1"/>
  <c r="B731" i="4"/>
  <c r="B961" i="4" s="1"/>
  <c r="B1191" i="4" s="1"/>
  <c r="B1421" i="4" s="1"/>
  <c r="B1651" i="4" s="1"/>
  <c r="B718" i="4"/>
  <c r="B948" i="4" s="1"/>
  <c r="B1178" i="4" s="1"/>
  <c r="B1408" i="4" s="1"/>
  <c r="B1638" i="4" s="1"/>
  <c r="B708" i="4"/>
  <c r="B938" i="4" s="1"/>
  <c r="B1168" i="4" s="1"/>
  <c r="B1398" i="4" s="1"/>
  <c r="B1628" i="4" s="1"/>
  <c r="A706" i="4"/>
  <c r="A936" i="4" s="1"/>
  <c r="A1166" i="4" s="1"/>
  <c r="A1396" i="4" s="1"/>
  <c r="A1626" i="4" s="1"/>
  <c r="D703" i="4"/>
  <c r="D933" i="4" s="1"/>
  <c r="D1163" i="4" s="1"/>
  <c r="D1393" i="4" s="1"/>
  <c r="D1623" i="4" s="1"/>
  <c r="A912" i="4"/>
  <c r="A1142" i="4" s="1"/>
  <c r="A1372" i="4" s="1"/>
  <c r="A1602" i="4" s="1"/>
  <c r="A1832" i="4" s="1"/>
  <c r="E910" i="4"/>
  <c r="E1140" i="4" s="1"/>
  <c r="E1370" i="4" s="1"/>
  <c r="E1600" i="4" s="1"/>
  <c r="E1830" i="4" s="1"/>
  <c r="D909" i="4"/>
  <c r="D1139" i="4" s="1"/>
  <c r="D1369" i="4" s="1"/>
  <c r="D1599" i="4" s="1"/>
  <c r="D1829" i="4" s="1"/>
  <c r="B873" i="4"/>
  <c r="B1103" i="4" s="1"/>
  <c r="B1333" i="4" s="1"/>
  <c r="B1563" i="4" s="1"/>
  <c r="B1793" i="4" s="1"/>
  <c r="A872" i="4"/>
  <c r="A1102" i="4" s="1"/>
  <c r="A1332" i="4" s="1"/>
  <c r="A1562" i="4" s="1"/>
  <c r="A1792" i="4" s="1"/>
  <c r="E870" i="4"/>
  <c r="E1100" i="4" s="1"/>
  <c r="E1330" i="4" s="1"/>
  <c r="E1560" i="4" s="1"/>
  <c r="E1790" i="4" s="1"/>
  <c r="D869" i="4"/>
  <c r="D1099" i="4" s="1"/>
  <c r="D1329" i="4" s="1"/>
  <c r="D1559" i="4" s="1"/>
  <c r="D1789" i="4" s="1"/>
  <c r="B867" i="4"/>
  <c r="B1097" i="4" s="1"/>
  <c r="B1327" i="4" s="1"/>
  <c r="B1557" i="4" s="1"/>
  <c r="B1787" i="4" s="1"/>
  <c r="A866" i="4"/>
  <c r="A1096" i="4" s="1"/>
  <c r="A1326" i="4" s="1"/>
  <c r="A1556" i="4" s="1"/>
  <c r="A1786" i="4" s="1"/>
  <c r="E864" i="4"/>
  <c r="E1094" i="4" s="1"/>
  <c r="E1324" i="4" s="1"/>
  <c r="E1554" i="4" s="1"/>
  <c r="E1784" i="4" s="1"/>
  <c r="D863" i="4"/>
  <c r="D1093" i="4" s="1"/>
  <c r="D1323" i="4" s="1"/>
  <c r="D1553" i="4" s="1"/>
  <c r="D1783" i="4" s="1"/>
  <c r="B861" i="4"/>
  <c r="B1091" i="4" s="1"/>
  <c r="B1321" i="4" s="1"/>
  <c r="B1551" i="4" s="1"/>
  <c r="B1781" i="4" s="1"/>
  <c r="A860" i="4"/>
  <c r="A1090" i="4" s="1"/>
  <c r="A1320" i="4" s="1"/>
  <c r="A1550" i="4" s="1"/>
  <c r="A1780" i="4" s="1"/>
  <c r="E858" i="4"/>
  <c r="E1088" i="4" s="1"/>
  <c r="E1318" i="4" s="1"/>
  <c r="E1548" i="4" s="1"/>
  <c r="E1778" i="4" s="1"/>
  <c r="D857" i="4"/>
  <c r="D1087" i="4" s="1"/>
  <c r="D1317" i="4" s="1"/>
  <c r="D1547" i="4" s="1"/>
  <c r="D1777" i="4" s="1"/>
  <c r="B855" i="4"/>
  <c r="B1085" i="4" s="1"/>
  <c r="B1315" i="4" s="1"/>
  <c r="B1545" i="4" s="1"/>
  <c r="B1775" i="4" s="1"/>
  <c r="A854" i="4"/>
  <c r="A1084" i="4" s="1"/>
  <c r="A1314" i="4" s="1"/>
  <c r="A1544" i="4" s="1"/>
  <c r="A1774" i="4" s="1"/>
  <c r="E852" i="4"/>
  <c r="E1082" i="4" s="1"/>
  <c r="E1312" i="4" s="1"/>
  <c r="E1542" i="4" s="1"/>
  <c r="E1772" i="4" s="1"/>
  <c r="D851" i="4"/>
  <c r="D1081" i="4" s="1"/>
  <c r="D1311" i="4" s="1"/>
  <c r="D1541" i="4" s="1"/>
  <c r="D1771" i="4" s="1"/>
  <c r="A849" i="4"/>
  <c r="A1079" i="4" s="1"/>
  <c r="A1309" i="4" s="1"/>
  <c r="A1539" i="4" s="1"/>
  <c r="A1769" i="4" s="1"/>
  <c r="D847" i="4"/>
  <c r="D1077" i="4" s="1"/>
  <c r="D1307" i="4" s="1"/>
  <c r="D1537" i="4" s="1"/>
  <c r="D1767" i="4" s="1"/>
  <c r="A846" i="4"/>
  <c r="A1076" i="4" s="1"/>
  <c r="A1306" i="4" s="1"/>
  <c r="A1536" i="4" s="1"/>
  <c r="A1766" i="4" s="1"/>
  <c r="D844" i="4"/>
  <c r="D1074" i="4" s="1"/>
  <c r="D1304" i="4" s="1"/>
  <c r="D1534" i="4" s="1"/>
  <c r="D1764" i="4" s="1"/>
  <c r="A843" i="4"/>
  <c r="A1073" i="4" s="1"/>
  <c r="A1303" i="4" s="1"/>
  <c r="A1533" i="4" s="1"/>
  <c r="A1763" i="4" s="1"/>
  <c r="D841" i="4"/>
  <c r="D1071" i="4" s="1"/>
  <c r="D1301" i="4" s="1"/>
  <c r="D1531" i="4" s="1"/>
  <c r="D1761" i="4" s="1"/>
  <c r="A840" i="4"/>
  <c r="A1070" i="4" s="1"/>
  <c r="A1300" i="4" s="1"/>
  <c r="A1530" i="4" s="1"/>
  <c r="A1760" i="4" s="1"/>
  <c r="D838" i="4"/>
  <c r="D1068" i="4" s="1"/>
  <c r="D1298" i="4" s="1"/>
  <c r="D1528" i="4" s="1"/>
  <c r="D1758" i="4" s="1"/>
  <c r="A837" i="4"/>
  <c r="A1067" i="4" s="1"/>
  <c r="A1297" i="4" s="1"/>
  <c r="A1527" i="4" s="1"/>
  <c r="A1757" i="4" s="1"/>
  <c r="D835" i="4"/>
  <c r="D1065" i="4" s="1"/>
  <c r="D1295" i="4" s="1"/>
  <c r="D1525" i="4" s="1"/>
  <c r="D1755" i="4" s="1"/>
  <c r="A834" i="4"/>
  <c r="A1064" i="4" s="1"/>
  <c r="A1294" i="4" s="1"/>
  <c r="A1524" i="4" s="1"/>
  <c r="A1754" i="4" s="1"/>
  <c r="D832" i="4"/>
  <c r="D1062" i="4" s="1"/>
  <c r="D1292" i="4" s="1"/>
  <c r="D1522" i="4" s="1"/>
  <c r="D1752" i="4" s="1"/>
  <c r="A831" i="4"/>
  <c r="A1061" i="4" s="1"/>
  <c r="A1291" i="4" s="1"/>
  <c r="A1521" i="4" s="1"/>
  <c r="A1751" i="4" s="1"/>
  <c r="D829" i="4"/>
  <c r="D1059" i="4" s="1"/>
  <c r="D1289" i="4" s="1"/>
  <c r="D1519" i="4" s="1"/>
  <c r="D1749" i="4" s="1"/>
  <c r="A828" i="4"/>
  <c r="A1058" i="4" s="1"/>
  <c r="A1288" i="4" s="1"/>
  <c r="A1518" i="4" s="1"/>
  <c r="A1748" i="4" s="1"/>
  <c r="D826" i="4"/>
  <c r="D1056" i="4" s="1"/>
  <c r="D1286" i="4" s="1"/>
  <c r="D1516" i="4" s="1"/>
  <c r="D1746" i="4" s="1"/>
  <c r="A825" i="4"/>
  <c r="A1055" i="4" s="1"/>
  <c r="A1285" i="4" s="1"/>
  <c r="A1515" i="4" s="1"/>
  <c r="A1745" i="4" s="1"/>
  <c r="D823" i="4"/>
  <c r="D1053" i="4" s="1"/>
  <c r="D1283" i="4" s="1"/>
  <c r="D1513" i="4" s="1"/>
  <c r="D1743" i="4" s="1"/>
  <c r="A822" i="4"/>
  <c r="A1052" i="4" s="1"/>
  <c r="A1282" i="4" s="1"/>
  <c r="A1512" i="4" s="1"/>
  <c r="A1742" i="4" s="1"/>
  <c r="D820" i="4"/>
  <c r="D1050" i="4" s="1"/>
  <c r="D1280" i="4" s="1"/>
  <c r="D1510" i="4" s="1"/>
  <c r="D1740" i="4" s="1"/>
  <c r="A819" i="4"/>
  <c r="A1049" i="4" s="1"/>
  <c r="A1279" i="4" s="1"/>
  <c r="A1509" i="4" s="1"/>
  <c r="A1739" i="4" s="1"/>
  <c r="D817" i="4"/>
  <c r="D1047" i="4" s="1"/>
  <c r="D1277" i="4" s="1"/>
  <c r="D1507" i="4" s="1"/>
  <c r="D1737" i="4" s="1"/>
  <c r="A816" i="4"/>
  <c r="A1046" i="4" s="1"/>
  <c r="A1276" i="4" s="1"/>
  <c r="A1506" i="4" s="1"/>
  <c r="A1736" i="4" s="1"/>
  <c r="D814" i="4"/>
  <c r="D1044" i="4" s="1"/>
  <c r="D1274" i="4" s="1"/>
  <c r="D1504" i="4" s="1"/>
  <c r="D1734" i="4" s="1"/>
  <c r="A813" i="4"/>
  <c r="A1043" i="4" s="1"/>
  <c r="A1273" i="4" s="1"/>
  <c r="A1503" i="4" s="1"/>
  <c r="A1733" i="4" s="1"/>
  <c r="D811" i="4"/>
  <c r="D1041" i="4" s="1"/>
  <c r="D1271" i="4" s="1"/>
  <c r="D1501" i="4" s="1"/>
  <c r="D1731" i="4" s="1"/>
  <c r="A810" i="4"/>
  <c r="A1040" i="4" s="1"/>
  <c r="A1270" i="4" s="1"/>
  <c r="A1500" i="4" s="1"/>
  <c r="A1730" i="4" s="1"/>
  <c r="D808" i="4"/>
  <c r="D1038" i="4" s="1"/>
  <c r="D1268" i="4" s="1"/>
  <c r="D1498" i="4" s="1"/>
  <c r="D1728" i="4" s="1"/>
  <c r="A807" i="4"/>
  <c r="A1037" i="4" s="1"/>
  <c r="A1267" i="4" s="1"/>
  <c r="A1497" i="4" s="1"/>
  <c r="A1727" i="4" s="1"/>
  <c r="D805" i="4"/>
  <c r="D1035" i="4" s="1"/>
  <c r="D1265" i="4" s="1"/>
  <c r="D1495" i="4" s="1"/>
  <c r="D1725" i="4" s="1"/>
  <c r="A804" i="4"/>
  <c r="A1034" i="4" s="1"/>
  <c r="A1264" i="4" s="1"/>
  <c r="A1494" i="4" s="1"/>
  <c r="A1724" i="4" s="1"/>
  <c r="D802" i="4"/>
  <c r="D1032" i="4" s="1"/>
  <c r="D1262" i="4" s="1"/>
  <c r="D1492" i="4" s="1"/>
  <c r="D1722" i="4" s="1"/>
  <c r="A801" i="4"/>
  <c r="A1031" i="4" s="1"/>
  <c r="A1261" i="4" s="1"/>
  <c r="A1491" i="4" s="1"/>
  <c r="A1721" i="4" s="1"/>
  <c r="D799" i="4"/>
  <c r="D1029" i="4" s="1"/>
  <c r="D1259" i="4" s="1"/>
  <c r="D1489" i="4" s="1"/>
  <c r="D1719" i="4" s="1"/>
  <c r="A798" i="4"/>
  <c r="A1028" i="4" s="1"/>
  <c r="A1258" i="4" s="1"/>
  <c r="A1488" i="4" s="1"/>
  <c r="A1718" i="4" s="1"/>
  <c r="D796" i="4"/>
  <c r="D1026" i="4" s="1"/>
  <c r="D1256" i="4" s="1"/>
  <c r="D1486" i="4" s="1"/>
  <c r="D1716" i="4" s="1"/>
  <c r="B795" i="4"/>
  <c r="B1025" i="4" s="1"/>
  <c r="B1255" i="4" s="1"/>
  <c r="B1485" i="4" s="1"/>
  <c r="B1715" i="4" s="1"/>
  <c r="A774" i="4"/>
  <c r="A1004" i="4" s="1"/>
  <c r="A1234" i="4" s="1"/>
  <c r="A1464" i="4" s="1"/>
  <c r="A1694" i="4" s="1"/>
  <c r="B772" i="4"/>
  <c r="B1002" i="4" s="1"/>
  <c r="B1232" i="4" s="1"/>
  <c r="B1462" i="4" s="1"/>
  <c r="B1692" i="4" s="1"/>
  <c r="D770" i="4"/>
  <c r="D1000" i="4" s="1"/>
  <c r="D1230" i="4" s="1"/>
  <c r="D1460" i="4" s="1"/>
  <c r="D1690" i="4" s="1"/>
  <c r="E768" i="4"/>
  <c r="E998" i="4" s="1"/>
  <c r="E1228" i="4" s="1"/>
  <c r="E1458" i="4" s="1"/>
  <c r="E1688" i="4" s="1"/>
  <c r="A767" i="4"/>
  <c r="A997" i="4" s="1"/>
  <c r="A1227" i="4" s="1"/>
  <c r="A1457" i="4" s="1"/>
  <c r="A1687" i="4" s="1"/>
  <c r="B765" i="4"/>
  <c r="B995" i="4" s="1"/>
  <c r="B1225" i="4" s="1"/>
  <c r="B1455" i="4" s="1"/>
  <c r="B1685" i="4" s="1"/>
  <c r="E763" i="4"/>
  <c r="E993" i="4" s="1"/>
  <c r="E1223" i="4" s="1"/>
  <c r="E1453" i="4" s="1"/>
  <c r="E1683" i="4" s="1"/>
  <c r="B762" i="4"/>
  <c r="B992" i="4" s="1"/>
  <c r="B1222" i="4" s="1"/>
  <c r="B1452" i="4" s="1"/>
  <c r="B1682" i="4" s="1"/>
  <c r="E760" i="4"/>
  <c r="E990" i="4" s="1"/>
  <c r="E1220" i="4" s="1"/>
  <c r="E1450" i="4" s="1"/>
  <c r="E1680" i="4" s="1"/>
  <c r="C757" i="4"/>
  <c r="C987" i="4" s="1"/>
  <c r="C1217" i="4" s="1"/>
  <c r="C1447" i="4" s="1"/>
  <c r="C1677" i="4" s="1"/>
  <c r="B754" i="4"/>
  <c r="B984" i="4" s="1"/>
  <c r="B1214" i="4" s="1"/>
  <c r="B1444" i="4" s="1"/>
  <c r="B1674" i="4" s="1"/>
  <c r="A752" i="4"/>
  <c r="A982" i="4" s="1"/>
  <c r="A1212" i="4" s="1"/>
  <c r="A1442" i="4" s="1"/>
  <c r="A1672" i="4" s="1"/>
  <c r="E750" i="4"/>
  <c r="E980" i="4" s="1"/>
  <c r="E1210" i="4" s="1"/>
  <c r="E1440" i="4" s="1"/>
  <c r="E1670" i="4" s="1"/>
  <c r="B749" i="4"/>
  <c r="B979" i="4" s="1"/>
  <c r="B1209" i="4" s="1"/>
  <c r="B1439" i="4" s="1"/>
  <c r="B1669" i="4" s="1"/>
  <c r="C747" i="4"/>
  <c r="C977" i="4" s="1"/>
  <c r="C1207" i="4" s="1"/>
  <c r="C1437" i="4" s="1"/>
  <c r="C1667" i="4" s="1"/>
  <c r="A746" i="4"/>
  <c r="A976" i="4" s="1"/>
  <c r="A1206" i="4" s="1"/>
  <c r="A1436" i="4" s="1"/>
  <c r="A1666" i="4" s="1"/>
  <c r="A744" i="4"/>
  <c r="A974" i="4" s="1"/>
  <c r="A1204" i="4" s="1"/>
  <c r="A1434" i="4" s="1"/>
  <c r="A1664" i="4" s="1"/>
  <c r="B742" i="4"/>
  <c r="B972" i="4" s="1"/>
  <c r="B1202" i="4" s="1"/>
  <c r="B1432" i="4" s="1"/>
  <c r="B1662" i="4" s="1"/>
  <c r="D740" i="4"/>
  <c r="D970" i="4" s="1"/>
  <c r="D1200" i="4" s="1"/>
  <c r="D1430" i="4" s="1"/>
  <c r="D1660" i="4" s="1"/>
  <c r="A739" i="4"/>
  <c r="A969" i="4" s="1"/>
  <c r="A1199" i="4" s="1"/>
  <c r="A1429" i="4" s="1"/>
  <c r="A1659" i="4" s="1"/>
  <c r="B737" i="4"/>
  <c r="B967" i="4" s="1"/>
  <c r="B1197" i="4" s="1"/>
  <c r="B1427" i="4" s="1"/>
  <c r="B1657" i="4" s="1"/>
  <c r="E735" i="4"/>
  <c r="E965" i="4" s="1"/>
  <c r="E1195" i="4" s="1"/>
  <c r="E1425" i="4" s="1"/>
  <c r="E1655" i="4" s="1"/>
  <c r="A734" i="4"/>
  <c r="A964" i="4" s="1"/>
  <c r="A1194" i="4" s="1"/>
  <c r="A1424" i="4" s="1"/>
  <c r="A1654" i="4" s="1"/>
  <c r="B732" i="4"/>
  <c r="B962" i="4" s="1"/>
  <c r="B1192" i="4" s="1"/>
  <c r="B1422" i="4" s="1"/>
  <c r="B1652" i="4" s="1"/>
  <c r="C730" i="4"/>
  <c r="C960" i="4" s="1"/>
  <c r="C1190" i="4" s="1"/>
  <c r="C1420" i="4" s="1"/>
  <c r="C1650" i="4" s="1"/>
  <c r="B726" i="4"/>
  <c r="B956" i="4" s="1"/>
  <c r="B1186" i="4" s="1"/>
  <c r="B1416" i="4" s="1"/>
  <c r="B1646" i="4" s="1"/>
  <c r="A725" i="4"/>
  <c r="A955" i="4" s="1"/>
  <c r="A1185" i="4" s="1"/>
  <c r="A1415" i="4" s="1"/>
  <c r="A1645" i="4" s="1"/>
  <c r="E722" i="4"/>
  <c r="E952" i="4" s="1"/>
  <c r="E1182" i="4" s="1"/>
  <c r="E1412" i="4" s="1"/>
  <c r="E1642" i="4" s="1"/>
  <c r="D720" i="4"/>
  <c r="D950" i="4" s="1"/>
  <c r="D1180" i="4" s="1"/>
  <c r="D1410" i="4" s="1"/>
  <c r="D1640" i="4" s="1"/>
  <c r="B719" i="4"/>
  <c r="B949" i="4" s="1"/>
  <c r="B1179" i="4" s="1"/>
  <c r="B1409" i="4" s="1"/>
  <c r="B1639" i="4" s="1"/>
  <c r="B717" i="4"/>
  <c r="B947" i="4" s="1"/>
  <c r="B1177" i="4" s="1"/>
  <c r="B1407" i="4" s="1"/>
  <c r="B1637" i="4" s="1"/>
  <c r="A715" i="4"/>
  <c r="A945" i="4" s="1"/>
  <c r="A1175" i="4" s="1"/>
  <c r="A1405" i="4" s="1"/>
  <c r="A1635" i="4" s="1"/>
  <c r="C713" i="4"/>
  <c r="C943" i="4" s="1"/>
  <c r="C1173" i="4" s="1"/>
  <c r="C1403" i="4" s="1"/>
  <c r="C1633" i="4" s="1"/>
  <c r="D711" i="4"/>
  <c r="D941" i="4" s="1"/>
  <c r="D1171" i="4" s="1"/>
  <c r="D1401" i="4" s="1"/>
  <c r="D1631" i="4" s="1"/>
  <c r="A710" i="4"/>
  <c r="A940" i="4" s="1"/>
  <c r="A1170" i="4" s="1"/>
  <c r="A1400" i="4" s="1"/>
  <c r="A1630" i="4" s="1"/>
  <c r="B707" i="4"/>
  <c r="B937" i="4" s="1"/>
  <c r="B1167" i="4" s="1"/>
  <c r="B1397" i="4" s="1"/>
  <c r="B1627" i="4" s="1"/>
  <c r="A703" i="4"/>
  <c r="A933" i="4" s="1"/>
  <c r="A1163" i="4" s="1"/>
  <c r="A1393" i="4" s="1"/>
  <c r="A1623" i="4" s="1"/>
  <c r="D790" i="4"/>
  <c r="D1020" i="4" s="1"/>
  <c r="D1250" i="4" s="1"/>
  <c r="D1480" i="4" s="1"/>
  <c r="D1710" i="4" s="1"/>
  <c r="B910" i="4"/>
  <c r="B1140" i="4" s="1"/>
  <c r="B1370" i="4" s="1"/>
  <c r="B1600" i="4" s="1"/>
  <c r="B1830" i="4" s="1"/>
  <c r="A869" i="4"/>
  <c r="A1099" i="4" s="1"/>
  <c r="A1329" i="4" s="1"/>
  <c r="A1559" i="4" s="1"/>
  <c r="A1789" i="4" s="1"/>
  <c r="A863" i="4"/>
  <c r="A1093" i="4" s="1"/>
  <c r="A1323" i="4" s="1"/>
  <c r="A1553" i="4" s="1"/>
  <c r="A1783" i="4" s="1"/>
  <c r="B852" i="4"/>
  <c r="B1082" i="4" s="1"/>
  <c r="B1312" i="4" s="1"/>
  <c r="B1542" i="4" s="1"/>
  <c r="B1772" i="4" s="1"/>
  <c r="A851" i="4"/>
  <c r="A1081" i="4" s="1"/>
  <c r="A1311" i="4" s="1"/>
  <c r="A1541" i="4" s="1"/>
  <c r="A1771" i="4" s="1"/>
  <c r="E849" i="4"/>
  <c r="E1079" i="4" s="1"/>
  <c r="E1309" i="4" s="1"/>
  <c r="E1539" i="4" s="1"/>
  <c r="E1769" i="4" s="1"/>
  <c r="E843" i="4"/>
  <c r="E1073" i="4" s="1"/>
  <c r="E1303" i="4" s="1"/>
  <c r="E1533" i="4" s="1"/>
  <c r="E1763" i="4" s="1"/>
  <c r="B836" i="4"/>
  <c r="B1066" i="4" s="1"/>
  <c r="B1296" i="4" s="1"/>
  <c r="B1526" i="4" s="1"/>
  <c r="B1756" i="4" s="1"/>
  <c r="E834" i="4"/>
  <c r="E1064" i="4" s="1"/>
  <c r="E1294" i="4" s="1"/>
  <c r="E1524" i="4" s="1"/>
  <c r="E1754" i="4" s="1"/>
  <c r="E831" i="4"/>
  <c r="E1061" i="4" s="1"/>
  <c r="E1291" i="4" s="1"/>
  <c r="E1521" i="4" s="1"/>
  <c r="E1751" i="4" s="1"/>
  <c r="B824" i="4"/>
  <c r="B1054" i="4" s="1"/>
  <c r="B1284" i="4" s="1"/>
  <c r="B1514" i="4" s="1"/>
  <c r="B1744" i="4" s="1"/>
  <c r="E822" i="4"/>
  <c r="E1052" i="4" s="1"/>
  <c r="E1282" i="4" s="1"/>
  <c r="E1512" i="4" s="1"/>
  <c r="E1742" i="4" s="1"/>
  <c r="E819" i="4"/>
  <c r="E1049" i="4" s="1"/>
  <c r="E1279" i="4" s="1"/>
  <c r="E1509" i="4" s="1"/>
  <c r="E1739" i="4" s="1"/>
  <c r="E813" i="4"/>
  <c r="E1043" i="4" s="1"/>
  <c r="E1273" i="4" s="1"/>
  <c r="E1503" i="4" s="1"/>
  <c r="E1733" i="4" s="1"/>
  <c r="E804" i="4"/>
  <c r="E1034" i="4" s="1"/>
  <c r="E1264" i="4" s="1"/>
  <c r="E1494" i="4" s="1"/>
  <c r="E1724" i="4" s="1"/>
  <c r="B748" i="4"/>
  <c r="B978" i="4" s="1"/>
  <c r="B1208" i="4" s="1"/>
  <c r="B1438" i="4" s="1"/>
  <c r="B1668" i="4" s="1"/>
  <c r="E911" i="4"/>
  <c r="E1141" i="4" s="1"/>
  <c r="E1371" i="4" s="1"/>
  <c r="E1601" i="4" s="1"/>
  <c r="E1831" i="4" s="1"/>
  <c r="A873" i="4"/>
  <c r="A1103" i="4" s="1"/>
  <c r="A1333" i="4" s="1"/>
  <c r="A1563" i="4" s="1"/>
  <c r="A1793" i="4" s="1"/>
  <c r="B868" i="4"/>
  <c r="B1098" i="4" s="1"/>
  <c r="B1328" i="4" s="1"/>
  <c r="B1558" i="4" s="1"/>
  <c r="B1788" i="4" s="1"/>
  <c r="E865" i="4"/>
  <c r="E1095" i="4" s="1"/>
  <c r="E1325" i="4" s="1"/>
  <c r="E1555" i="4" s="1"/>
  <c r="E1785" i="4" s="1"/>
  <c r="B862" i="4"/>
  <c r="B1092" i="4" s="1"/>
  <c r="B1322" i="4" s="1"/>
  <c r="B1552" i="4" s="1"/>
  <c r="B1782" i="4" s="1"/>
  <c r="A861" i="4"/>
  <c r="A1091" i="4" s="1"/>
  <c r="A1321" i="4" s="1"/>
  <c r="A1551" i="4" s="1"/>
  <c r="A1781" i="4" s="1"/>
  <c r="E859" i="4"/>
  <c r="E1089" i="4" s="1"/>
  <c r="E1319" i="4" s="1"/>
  <c r="E1549" i="4" s="1"/>
  <c r="E1779" i="4" s="1"/>
  <c r="D858" i="4"/>
  <c r="D1088" i="4" s="1"/>
  <c r="D1318" i="4" s="1"/>
  <c r="D1548" i="4" s="1"/>
  <c r="D1778" i="4" s="1"/>
  <c r="A855" i="4"/>
  <c r="A1085" i="4" s="1"/>
  <c r="A1315" i="4" s="1"/>
  <c r="A1545" i="4" s="1"/>
  <c r="A1775" i="4" s="1"/>
  <c r="E853" i="4"/>
  <c r="E1083" i="4" s="1"/>
  <c r="E1313" i="4" s="1"/>
  <c r="E1543" i="4" s="1"/>
  <c r="E1773" i="4" s="1"/>
  <c r="E848" i="4"/>
  <c r="E1078" i="4" s="1"/>
  <c r="E1308" i="4" s="1"/>
  <c r="E1538" i="4" s="1"/>
  <c r="E1768" i="4" s="1"/>
  <c r="B841" i="4"/>
  <c r="B1071" i="4" s="1"/>
  <c r="B1301" i="4" s="1"/>
  <c r="B1531" i="4" s="1"/>
  <c r="B1761" i="4" s="1"/>
  <c r="B835" i="4"/>
  <c r="B1065" i="4" s="1"/>
  <c r="B1295" i="4" s="1"/>
  <c r="B1525" i="4" s="1"/>
  <c r="B1755" i="4" s="1"/>
  <c r="B832" i="4"/>
  <c r="B1062" i="4" s="1"/>
  <c r="B1292" i="4" s="1"/>
  <c r="B1522" i="4" s="1"/>
  <c r="B1752" i="4" s="1"/>
  <c r="E830" i="4"/>
  <c r="E1060" i="4" s="1"/>
  <c r="E1290" i="4" s="1"/>
  <c r="E1520" i="4" s="1"/>
  <c r="E1750" i="4" s="1"/>
  <c r="E827" i="4"/>
  <c r="E1057" i="4" s="1"/>
  <c r="E1287" i="4" s="1"/>
  <c r="E1517" i="4" s="1"/>
  <c r="E1747" i="4" s="1"/>
  <c r="B826" i="4"/>
  <c r="B1056" i="4" s="1"/>
  <c r="B1286" i="4" s="1"/>
  <c r="B1516" i="4" s="1"/>
  <c r="B1746" i="4" s="1"/>
  <c r="E824" i="4"/>
  <c r="E1054" i="4" s="1"/>
  <c r="E1284" i="4" s="1"/>
  <c r="E1514" i="4" s="1"/>
  <c r="E1744" i="4" s="1"/>
  <c r="B820" i="4"/>
  <c r="B1050" i="4" s="1"/>
  <c r="B1280" i="4" s="1"/>
  <c r="B1510" i="4" s="1"/>
  <c r="B1740" i="4" s="1"/>
  <c r="E818" i="4"/>
  <c r="E1048" i="4" s="1"/>
  <c r="E1278" i="4" s="1"/>
  <c r="E1508" i="4" s="1"/>
  <c r="E1738" i="4" s="1"/>
  <c r="B811" i="4"/>
  <c r="B1041" i="4" s="1"/>
  <c r="B1271" i="4" s="1"/>
  <c r="B1501" i="4" s="1"/>
  <c r="B1731" i="4" s="1"/>
  <c r="B808" i="4"/>
  <c r="B1038" i="4" s="1"/>
  <c r="B1268" i="4" s="1"/>
  <c r="B1498" i="4" s="1"/>
  <c r="B1728" i="4" s="1"/>
  <c r="E806" i="4"/>
  <c r="E1036" i="4" s="1"/>
  <c r="E1266" i="4" s="1"/>
  <c r="E1496" i="4" s="1"/>
  <c r="E1726" i="4" s="1"/>
  <c r="B802" i="4"/>
  <c r="B1032" i="4" s="1"/>
  <c r="B1262" i="4" s="1"/>
  <c r="B1492" i="4" s="1"/>
  <c r="B1722" i="4" s="1"/>
  <c r="B799" i="4"/>
  <c r="B1029" i="4" s="1"/>
  <c r="B1259" i="4" s="1"/>
  <c r="B1489" i="4" s="1"/>
  <c r="B1719" i="4" s="1"/>
  <c r="E797" i="4"/>
  <c r="E1027" i="4" s="1"/>
  <c r="E1257" i="4" s="1"/>
  <c r="E1487" i="4" s="1"/>
  <c r="E1717" i="4" s="1"/>
  <c r="A795" i="4"/>
  <c r="A1025" i="4" s="1"/>
  <c r="A1255" i="4" s="1"/>
  <c r="A1485" i="4" s="1"/>
  <c r="A1715" i="4" s="1"/>
  <c r="A772" i="4"/>
  <c r="A1002" i="4" s="1"/>
  <c r="A1232" i="4" s="1"/>
  <c r="A1462" i="4" s="1"/>
  <c r="A1692" i="4" s="1"/>
  <c r="B768" i="4"/>
  <c r="B998" i="4" s="1"/>
  <c r="B1228" i="4" s="1"/>
  <c r="B1458" i="4" s="1"/>
  <c r="B1688" i="4" s="1"/>
  <c r="E766" i="4"/>
  <c r="E996" i="4" s="1"/>
  <c r="E1226" i="4" s="1"/>
  <c r="E1456" i="4" s="1"/>
  <c r="E1686" i="4" s="1"/>
  <c r="A765" i="4"/>
  <c r="A995" i="4" s="1"/>
  <c r="A1225" i="4" s="1"/>
  <c r="A1455" i="4" s="1"/>
  <c r="A1685" i="4" s="1"/>
  <c r="B757" i="4"/>
  <c r="B987" i="4" s="1"/>
  <c r="B1217" i="4" s="1"/>
  <c r="B1447" i="4" s="1"/>
  <c r="B1677" i="4" s="1"/>
  <c r="B747" i="4"/>
  <c r="B977" i="4" s="1"/>
  <c r="B1207" i="4" s="1"/>
  <c r="B1437" i="4" s="1"/>
  <c r="B1667" i="4" s="1"/>
  <c r="E745" i="4"/>
  <c r="E975" i="4" s="1"/>
  <c r="E1205" i="4" s="1"/>
  <c r="E1435" i="4" s="1"/>
  <c r="E1665" i="4" s="1"/>
  <c r="C740" i="4"/>
  <c r="C970" i="4" s="1"/>
  <c r="C1200" i="4" s="1"/>
  <c r="C1430" i="4" s="1"/>
  <c r="C1660" i="4" s="1"/>
  <c r="A737" i="4"/>
  <c r="A967" i="4" s="1"/>
  <c r="A1197" i="4" s="1"/>
  <c r="A1427" i="4" s="1"/>
  <c r="A1657" i="4" s="1"/>
  <c r="B730" i="4"/>
  <c r="B960" i="4" s="1"/>
  <c r="B1190" i="4" s="1"/>
  <c r="B1420" i="4" s="1"/>
  <c r="B1650" i="4" s="1"/>
  <c r="B724" i="4"/>
  <c r="B954" i="4" s="1"/>
  <c r="B1184" i="4" s="1"/>
  <c r="B1414" i="4" s="1"/>
  <c r="B1644" i="4" s="1"/>
  <c r="A719" i="4"/>
  <c r="A949" i="4" s="1"/>
  <c r="A1179" i="4" s="1"/>
  <c r="A1409" i="4" s="1"/>
  <c r="A1639" i="4" s="1"/>
  <c r="B713" i="4"/>
  <c r="B943" i="4" s="1"/>
  <c r="B1173" i="4" s="1"/>
  <c r="B1403" i="4" s="1"/>
  <c r="B1633" i="4" s="1"/>
  <c r="B709" i="4"/>
  <c r="B939" i="4" s="1"/>
  <c r="B1169" i="4" s="1"/>
  <c r="B1399" i="4" s="1"/>
  <c r="B1629" i="4" s="1"/>
  <c r="A707" i="4"/>
  <c r="A937" i="4" s="1"/>
  <c r="A1167" i="4" s="1"/>
  <c r="A1397" i="4" s="1"/>
  <c r="A1627" i="4" s="1"/>
  <c r="E873" i="4"/>
  <c r="E1103" i="4" s="1"/>
  <c r="E1333" i="4" s="1"/>
  <c r="E1563" i="4" s="1"/>
  <c r="E1793" i="4" s="1"/>
  <c r="B864" i="4"/>
  <c r="B1094" i="4" s="1"/>
  <c r="B1324" i="4" s="1"/>
  <c r="B1554" i="4" s="1"/>
  <c r="B1784" i="4" s="1"/>
  <c r="B858" i="4"/>
  <c r="B1088" i="4" s="1"/>
  <c r="B1318" i="4" s="1"/>
  <c r="B1548" i="4" s="1"/>
  <c r="B1778" i="4" s="1"/>
  <c r="A857" i="4"/>
  <c r="A1087" i="4" s="1"/>
  <c r="A1317" i="4" s="1"/>
  <c r="A1547" i="4" s="1"/>
  <c r="A1777" i="4" s="1"/>
  <c r="B848" i="4"/>
  <c r="B1078" i="4" s="1"/>
  <c r="B1308" i="4" s="1"/>
  <c r="B1538" i="4" s="1"/>
  <c r="B1768" i="4" s="1"/>
  <c r="B839" i="4"/>
  <c r="B1069" i="4" s="1"/>
  <c r="B1299" i="4" s="1"/>
  <c r="B1529" i="4" s="1"/>
  <c r="B1759" i="4" s="1"/>
  <c r="B833" i="4"/>
  <c r="B1063" i="4" s="1"/>
  <c r="B1293" i="4" s="1"/>
  <c r="B1523" i="4" s="1"/>
  <c r="B1753" i="4" s="1"/>
  <c r="E828" i="4"/>
  <c r="E1058" i="4" s="1"/>
  <c r="E1288" i="4" s="1"/>
  <c r="E1518" i="4" s="1"/>
  <c r="E1748" i="4" s="1"/>
  <c r="B821" i="4"/>
  <c r="B1051" i="4" s="1"/>
  <c r="B1281" i="4" s="1"/>
  <c r="B1511" i="4" s="1"/>
  <c r="B1741" i="4" s="1"/>
  <c r="E816" i="4"/>
  <c r="E1046" i="4" s="1"/>
  <c r="E1276" i="4" s="1"/>
  <c r="E1506" i="4" s="1"/>
  <c r="E1736" i="4" s="1"/>
  <c r="B806" i="4"/>
  <c r="B1036" i="4" s="1"/>
  <c r="B1266" i="4" s="1"/>
  <c r="B1496" i="4" s="1"/>
  <c r="B1726" i="4" s="1"/>
  <c r="E801" i="4"/>
  <c r="E1031" i="4" s="1"/>
  <c r="E1261" i="4" s="1"/>
  <c r="E1491" i="4" s="1"/>
  <c r="E1721" i="4" s="1"/>
  <c r="A745" i="4"/>
  <c r="A975" i="4" s="1"/>
  <c r="A1205" i="4" s="1"/>
  <c r="A1435" i="4" s="1"/>
  <c r="A1665" i="4" s="1"/>
  <c r="D910" i="4"/>
  <c r="D1140" i="4" s="1"/>
  <c r="D1370" i="4" s="1"/>
  <c r="D1600" i="4" s="1"/>
  <c r="D1830" i="4" s="1"/>
  <c r="B908" i="4"/>
  <c r="B1138" i="4" s="1"/>
  <c r="B1368" i="4" s="1"/>
  <c r="B1598" i="4" s="1"/>
  <c r="B1828" i="4" s="1"/>
  <c r="E871" i="4"/>
  <c r="E1101" i="4" s="1"/>
  <c r="E1331" i="4" s="1"/>
  <c r="E1561" i="4" s="1"/>
  <c r="E1791" i="4" s="1"/>
  <c r="D870" i="4"/>
  <c r="D1100" i="4" s="1"/>
  <c r="D1330" i="4" s="1"/>
  <c r="D1560" i="4" s="1"/>
  <c r="D1790" i="4" s="1"/>
  <c r="A867" i="4"/>
  <c r="A1097" i="4" s="1"/>
  <c r="A1327" i="4" s="1"/>
  <c r="A1557" i="4" s="1"/>
  <c r="A1787" i="4" s="1"/>
  <c r="D864" i="4"/>
  <c r="D1094" i="4" s="1"/>
  <c r="D1324" i="4" s="1"/>
  <c r="D1554" i="4" s="1"/>
  <c r="D1784" i="4" s="1"/>
  <c r="B856" i="4"/>
  <c r="B1086" i="4" s="1"/>
  <c r="B1316" i="4" s="1"/>
  <c r="B1546" i="4" s="1"/>
  <c r="B1776" i="4" s="1"/>
  <c r="D852" i="4"/>
  <c r="D1082" i="4" s="1"/>
  <c r="D1312" i="4" s="1"/>
  <c r="D1542" i="4" s="1"/>
  <c r="D1772" i="4" s="1"/>
  <c r="B850" i="4"/>
  <c r="B1080" i="4" s="1"/>
  <c r="B1310" i="4" s="1"/>
  <c r="B1540" i="4" s="1"/>
  <c r="B1770" i="4" s="1"/>
  <c r="B847" i="4"/>
  <c r="B1077" i="4" s="1"/>
  <c r="B1307" i="4" s="1"/>
  <c r="B1537" i="4" s="1"/>
  <c r="B1767" i="4" s="1"/>
  <c r="E845" i="4"/>
  <c r="E1075" i="4" s="1"/>
  <c r="E1305" i="4" s="1"/>
  <c r="E1535" i="4" s="1"/>
  <c r="E1765" i="4" s="1"/>
  <c r="B844" i="4"/>
  <c r="B1074" i="4" s="1"/>
  <c r="B1304" i="4" s="1"/>
  <c r="B1534" i="4" s="1"/>
  <c r="B1764" i="4" s="1"/>
  <c r="E842" i="4"/>
  <c r="E1072" i="4" s="1"/>
  <c r="E1302" i="4" s="1"/>
  <c r="E1532" i="4" s="1"/>
  <c r="E1762" i="4" s="1"/>
  <c r="E839" i="4"/>
  <c r="E1069" i="4" s="1"/>
  <c r="E1299" i="4" s="1"/>
  <c r="E1529" i="4" s="1"/>
  <c r="E1759" i="4" s="1"/>
  <c r="B838" i="4"/>
  <c r="B1068" i="4" s="1"/>
  <c r="B1298" i="4" s="1"/>
  <c r="B1528" i="4" s="1"/>
  <c r="B1758" i="4" s="1"/>
  <c r="E836" i="4"/>
  <c r="E1066" i="4" s="1"/>
  <c r="E1296" i="4" s="1"/>
  <c r="E1526" i="4" s="1"/>
  <c r="E1756" i="4" s="1"/>
  <c r="E833" i="4"/>
  <c r="E1063" i="4" s="1"/>
  <c r="E1293" i="4" s="1"/>
  <c r="E1523" i="4" s="1"/>
  <c r="E1753" i="4" s="1"/>
  <c r="B829" i="4"/>
  <c r="B1059" i="4" s="1"/>
  <c r="B1289" i="4" s="1"/>
  <c r="B1519" i="4" s="1"/>
  <c r="B1749" i="4" s="1"/>
  <c r="B823" i="4"/>
  <c r="B1053" i="4" s="1"/>
  <c r="B1283" i="4" s="1"/>
  <c r="B1513" i="4" s="1"/>
  <c r="B1743" i="4" s="1"/>
  <c r="E821" i="4"/>
  <c r="E1051" i="4" s="1"/>
  <c r="E1281" i="4" s="1"/>
  <c r="E1511" i="4" s="1"/>
  <c r="E1741" i="4" s="1"/>
  <c r="B817" i="4"/>
  <c r="B1047" i="4" s="1"/>
  <c r="B1277" i="4" s="1"/>
  <c r="B1507" i="4" s="1"/>
  <c r="B1737" i="4" s="1"/>
  <c r="E815" i="4"/>
  <c r="E1045" i="4" s="1"/>
  <c r="E1275" i="4" s="1"/>
  <c r="E1505" i="4" s="1"/>
  <c r="E1735" i="4" s="1"/>
  <c r="B814" i="4"/>
  <c r="B1044" i="4" s="1"/>
  <c r="B1274" i="4" s="1"/>
  <c r="B1504" i="4" s="1"/>
  <c r="B1734" i="4" s="1"/>
  <c r="E812" i="4"/>
  <c r="E1042" i="4" s="1"/>
  <c r="E1272" i="4" s="1"/>
  <c r="E1502" i="4" s="1"/>
  <c r="E1732" i="4" s="1"/>
  <c r="E809" i="4"/>
  <c r="E1039" i="4" s="1"/>
  <c r="E1269" i="4" s="1"/>
  <c r="E1499" i="4" s="1"/>
  <c r="E1729" i="4" s="1"/>
  <c r="B805" i="4"/>
  <c r="B1035" i="4" s="1"/>
  <c r="B1265" i="4" s="1"/>
  <c r="B1495" i="4" s="1"/>
  <c r="B1725" i="4" s="1"/>
  <c r="E803" i="4"/>
  <c r="E1033" i="4" s="1"/>
  <c r="E1263" i="4" s="1"/>
  <c r="E1493" i="4" s="1"/>
  <c r="E1723" i="4" s="1"/>
  <c r="E800" i="4"/>
  <c r="E1030" i="4" s="1"/>
  <c r="E1260" i="4" s="1"/>
  <c r="E1490" i="4" s="1"/>
  <c r="E1720" i="4" s="1"/>
  <c r="B796" i="4"/>
  <c r="B1026" i="4" s="1"/>
  <c r="B1256" i="4" s="1"/>
  <c r="B1486" i="4" s="1"/>
  <c r="B1716" i="4" s="1"/>
  <c r="B770" i="4"/>
  <c r="B1000" i="4" s="1"/>
  <c r="B1230" i="4" s="1"/>
  <c r="B1460" i="4" s="1"/>
  <c r="B1690" i="4" s="1"/>
  <c r="B763" i="4"/>
  <c r="B993" i="4" s="1"/>
  <c r="B1223" i="4" s="1"/>
  <c r="B1453" i="4" s="1"/>
  <c r="B1683" i="4" s="1"/>
  <c r="A762" i="4"/>
  <c r="A992" i="4" s="1"/>
  <c r="A1222" i="4" s="1"/>
  <c r="A1452" i="4" s="1"/>
  <c r="A1682" i="4" s="1"/>
  <c r="B760" i="4"/>
  <c r="B990" i="4" s="1"/>
  <c r="B1220" i="4" s="1"/>
  <c r="B1450" i="4" s="1"/>
  <c r="B1680" i="4" s="1"/>
  <c r="E758" i="4"/>
  <c r="E988" i="4" s="1"/>
  <c r="E1218" i="4" s="1"/>
  <c r="E1448" i="4" s="1"/>
  <c r="E1678" i="4" s="1"/>
  <c r="D755" i="4"/>
  <c r="D985" i="4" s="1"/>
  <c r="D1215" i="4" s="1"/>
  <c r="D1445" i="4" s="1"/>
  <c r="D1675" i="4" s="1"/>
  <c r="A754" i="4"/>
  <c r="A984" i="4" s="1"/>
  <c r="A1214" i="4" s="1"/>
  <c r="A1444" i="4" s="1"/>
  <c r="A1674" i="4" s="1"/>
  <c r="B750" i="4"/>
  <c r="B980" i="4" s="1"/>
  <c r="B1210" i="4" s="1"/>
  <c r="B1440" i="4" s="1"/>
  <c r="B1670" i="4" s="1"/>
  <c r="A749" i="4"/>
  <c r="A979" i="4" s="1"/>
  <c r="A1209" i="4" s="1"/>
  <c r="A1439" i="4" s="1"/>
  <c r="A1669" i="4" s="1"/>
  <c r="A742" i="4"/>
  <c r="A972" i="4" s="1"/>
  <c r="A1202" i="4" s="1"/>
  <c r="A1432" i="4" s="1"/>
  <c r="A1662" i="4" s="1"/>
  <c r="E738" i="4"/>
  <c r="E968" i="4" s="1"/>
  <c r="E1198" i="4" s="1"/>
  <c r="E1428" i="4" s="1"/>
  <c r="E1658" i="4" s="1"/>
  <c r="B735" i="4"/>
  <c r="B965" i="4" s="1"/>
  <c r="B1195" i="4" s="1"/>
  <c r="B1425" i="4" s="1"/>
  <c r="B1655" i="4" s="1"/>
  <c r="D733" i="4"/>
  <c r="D963" i="4" s="1"/>
  <c r="D1193" i="4" s="1"/>
  <c r="D1423" i="4" s="1"/>
  <c r="D1653" i="4" s="1"/>
  <c r="A732" i="4"/>
  <c r="A962" i="4" s="1"/>
  <c r="A1192" i="4" s="1"/>
  <c r="A1422" i="4" s="1"/>
  <c r="A1652" i="4" s="1"/>
  <c r="B728" i="4"/>
  <c r="B958" i="4" s="1"/>
  <c r="B1188" i="4" s="1"/>
  <c r="B1418" i="4" s="1"/>
  <c r="B1648" i="4" s="1"/>
  <c r="A726" i="4"/>
  <c r="A956" i="4" s="1"/>
  <c r="A1186" i="4" s="1"/>
  <c r="A1416" i="4" s="1"/>
  <c r="A1646" i="4" s="1"/>
  <c r="B722" i="4"/>
  <c r="B952" i="4" s="1"/>
  <c r="B1182" i="4" s="1"/>
  <c r="B1412" i="4" s="1"/>
  <c r="B1642" i="4" s="1"/>
  <c r="C720" i="4"/>
  <c r="C950" i="4" s="1"/>
  <c r="C1180" i="4" s="1"/>
  <c r="C1410" i="4" s="1"/>
  <c r="C1640" i="4" s="1"/>
  <c r="A717" i="4"/>
  <c r="A947" i="4" s="1"/>
  <c r="A1177" i="4" s="1"/>
  <c r="A1407" i="4" s="1"/>
  <c r="A1637" i="4" s="1"/>
  <c r="E714" i="4"/>
  <c r="E944" i="4" s="1"/>
  <c r="E1174" i="4" s="1"/>
  <c r="E1404" i="4" s="1"/>
  <c r="E1634" i="4" s="1"/>
  <c r="C711" i="4"/>
  <c r="C941" i="4" s="1"/>
  <c r="C1171" i="4" s="1"/>
  <c r="C1401" i="4" s="1"/>
  <c r="C1631" i="4" s="1"/>
  <c r="B704" i="4"/>
  <c r="B934" i="4" s="1"/>
  <c r="B1164" i="4" s="1"/>
  <c r="B1394" i="4" s="1"/>
  <c r="B1624" i="4" s="1"/>
  <c r="E912" i="4"/>
  <c r="E1142" i="4" s="1"/>
  <c r="E1372" i="4" s="1"/>
  <c r="E1602" i="4" s="1"/>
  <c r="E1832" i="4" s="1"/>
  <c r="D911" i="4"/>
  <c r="D1141" i="4" s="1"/>
  <c r="D1371" i="4" s="1"/>
  <c r="D1601" i="4" s="1"/>
  <c r="D1831" i="4" s="1"/>
  <c r="B909" i="4"/>
  <c r="B1139" i="4" s="1"/>
  <c r="B1369" i="4" s="1"/>
  <c r="B1599" i="4" s="1"/>
  <c r="B1829" i="4" s="1"/>
  <c r="A908" i="4"/>
  <c r="A1138" i="4" s="1"/>
  <c r="A1368" i="4" s="1"/>
  <c r="A1598" i="4" s="1"/>
  <c r="A1828" i="4" s="1"/>
  <c r="E872" i="4"/>
  <c r="E1102" i="4" s="1"/>
  <c r="E1332" i="4" s="1"/>
  <c r="E1562" i="4" s="1"/>
  <c r="E1792" i="4" s="1"/>
  <c r="D871" i="4"/>
  <c r="D1101" i="4" s="1"/>
  <c r="D1331" i="4" s="1"/>
  <c r="D1561" i="4" s="1"/>
  <c r="D1791" i="4" s="1"/>
  <c r="B869" i="4"/>
  <c r="B1099" i="4" s="1"/>
  <c r="B1329" i="4" s="1"/>
  <c r="B1559" i="4" s="1"/>
  <c r="B1789" i="4" s="1"/>
  <c r="A868" i="4"/>
  <c r="A1098" i="4" s="1"/>
  <c r="A1328" i="4" s="1"/>
  <c r="A1558" i="4" s="1"/>
  <c r="A1788" i="4" s="1"/>
  <c r="E866" i="4"/>
  <c r="E1096" i="4" s="1"/>
  <c r="E1326" i="4" s="1"/>
  <c r="E1556" i="4" s="1"/>
  <c r="E1786" i="4" s="1"/>
  <c r="D865" i="4"/>
  <c r="D1095" i="4" s="1"/>
  <c r="D1325" i="4" s="1"/>
  <c r="D1555" i="4" s="1"/>
  <c r="D1785" i="4" s="1"/>
  <c r="B863" i="4"/>
  <c r="B1093" i="4" s="1"/>
  <c r="B1323" i="4" s="1"/>
  <c r="B1553" i="4" s="1"/>
  <c r="B1783" i="4" s="1"/>
  <c r="A862" i="4"/>
  <c r="A1092" i="4" s="1"/>
  <c r="A1322" i="4" s="1"/>
  <c r="A1552" i="4" s="1"/>
  <c r="A1782" i="4" s="1"/>
  <c r="E860" i="4"/>
  <c r="E1090" i="4" s="1"/>
  <c r="E1320" i="4" s="1"/>
  <c r="E1550" i="4" s="1"/>
  <c r="E1780" i="4" s="1"/>
  <c r="D859" i="4"/>
  <c r="D1089" i="4" s="1"/>
  <c r="D1319" i="4" s="1"/>
  <c r="D1549" i="4" s="1"/>
  <c r="D1779" i="4" s="1"/>
  <c r="B857" i="4"/>
  <c r="B1087" i="4" s="1"/>
  <c r="B1317" i="4" s="1"/>
  <c r="B1547" i="4" s="1"/>
  <c r="B1777" i="4" s="1"/>
  <c r="A856" i="4"/>
  <c r="A1086" i="4" s="1"/>
  <c r="A1316" i="4" s="1"/>
  <c r="A1546" i="4" s="1"/>
  <c r="A1776" i="4" s="1"/>
  <c r="E854" i="4"/>
  <c r="E1084" i="4" s="1"/>
  <c r="E1314" i="4" s="1"/>
  <c r="E1544" i="4" s="1"/>
  <c r="E1774" i="4" s="1"/>
  <c r="D853" i="4"/>
  <c r="D1083" i="4" s="1"/>
  <c r="D1313" i="4" s="1"/>
  <c r="D1543" i="4" s="1"/>
  <c r="D1773" i="4" s="1"/>
  <c r="B851" i="4"/>
  <c r="B1081" i="4" s="1"/>
  <c r="B1311" i="4" s="1"/>
  <c r="B1541" i="4" s="1"/>
  <c r="B1771" i="4" s="1"/>
  <c r="A850" i="4"/>
  <c r="A1080" i="4" s="1"/>
  <c r="A1310" i="4" s="1"/>
  <c r="A1540" i="4" s="1"/>
  <c r="A1770" i="4" s="1"/>
  <c r="D848" i="4"/>
  <c r="D1078" i="4" s="1"/>
  <c r="D1308" i="4" s="1"/>
  <c r="D1538" i="4" s="1"/>
  <c r="D1768" i="4" s="1"/>
  <c r="A847" i="4"/>
  <c r="A1077" i="4" s="1"/>
  <c r="A1307" i="4" s="1"/>
  <c r="A1537" i="4" s="1"/>
  <c r="A1767" i="4" s="1"/>
  <c r="D845" i="4"/>
  <c r="D1075" i="4" s="1"/>
  <c r="D1305" i="4" s="1"/>
  <c r="D1535" i="4" s="1"/>
  <c r="D1765" i="4" s="1"/>
  <c r="A844" i="4"/>
  <c r="A1074" i="4" s="1"/>
  <c r="A1304" i="4" s="1"/>
  <c r="A1534" i="4" s="1"/>
  <c r="A1764" i="4" s="1"/>
  <c r="D842" i="4"/>
  <c r="D1072" i="4" s="1"/>
  <c r="D1302" i="4" s="1"/>
  <c r="D1532" i="4" s="1"/>
  <c r="D1762" i="4" s="1"/>
  <c r="A841" i="4"/>
  <c r="A1071" i="4" s="1"/>
  <c r="A1301" i="4" s="1"/>
  <c r="A1531" i="4" s="1"/>
  <c r="A1761" i="4" s="1"/>
  <c r="D839" i="4"/>
  <c r="D1069" i="4" s="1"/>
  <c r="D1299" i="4" s="1"/>
  <c r="D1529" i="4" s="1"/>
  <c r="D1759" i="4" s="1"/>
  <c r="A838" i="4"/>
  <c r="A1068" i="4" s="1"/>
  <c r="A1298" i="4" s="1"/>
  <c r="A1528" i="4" s="1"/>
  <c r="A1758" i="4" s="1"/>
  <c r="D836" i="4"/>
  <c r="D1066" i="4" s="1"/>
  <c r="D1296" i="4" s="1"/>
  <c r="D1526" i="4" s="1"/>
  <c r="D1756" i="4" s="1"/>
  <c r="A835" i="4"/>
  <c r="A1065" i="4" s="1"/>
  <c r="A1295" i="4" s="1"/>
  <c r="A1525" i="4" s="1"/>
  <c r="A1755" i="4" s="1"/>
  <c r="D833" i="4"/>
  <c r="D1063" i="4" s="1"/>
  <c r="D1293" i="4" s="1"/>
  <c r="D1523" i="4" s="1"/>
  <c r="D1753" i="4" s="1"/>
  <c r="A832" i="4"/>
  <c r="A1062" i="4" s="1"/>
  <c r="A1292" i="4" s="1"/>
  <c r="A1522" i="4" s="1"/>
  <c r="A1752" i="4" s="1"/>
  <c r="D830" i="4"/>
  <c r="D1060" i="4" s="1"/>
  <c r="D1290" i="4" s="1"/>
  <c r="D1520" i="4" s="1"/>
  <c r="D1750" i="4" s="1"/>
  <c r="A829" i="4"/>
  <c r="A1059" i="4" s="1"/>
  <c r="A1289" i="4" s="1"/>
  <c r="A1519" i="4" s="1"/>
  <c r="A1749" i="4" s="1"/>
  <c r="D827" i="4"/>
  <c r="D1057" i="4" s="1"/>
  <c r="D1287" i="4" s="1"/>
  <c r="D1517" i="4" s="1"/>
  <c r="D1747" i="4" s="1"/>
  <c r="A826" i="4"/>
  <c r="A1056" i="4" s="1"/>
  <c r="A1286" i="4" s="1"/>
  <c r="A1516" i="4" s="1"/>
  <c r="A1746" i="4" s="1"/>
  <c r="D824" i="4"/>
  <c r="D1054" i="4" s="1"/>
  <c r="D1284" i="4" s="1"/>
  <c r="D1514" i="4" s="1"/>
  <c r="D1744" i="4" s="1"/>
  <c r="A823" i="4"/>
  <c r="A1053" i="4" s="1"/>
  <c r="A1283" i="4" s="1"/>
  <c r="A1513" i="4" s="1"/>
  <c r="A1743" i="4" s="1"/>
  <c r="D821" i="4"/>
  <c r="D1051" i="4" s="1"/>
  <c r="D1281" i="4" s="1"/>
  <c r="D1511" i="4" s="1"/>
  <c r="D1741" i="4" s="1"/>
  <c r="A820" i="4"/>
  <c r="A1050" i="4" s="1"/>
  <c r="A1280" i="4" s="1"/>
  <c r="A1510" i="4" s="1"/>
  <c r="A1740" i="4" s="1"/>
  <c r="D818" i="4"/>
  <c r="D1048" i="4" s="1"/>
  <c r="D1278" i="4" s="1"/>
  <c r="D1508" i="4" s="1"/>
  <c r="D1738" i="4" s="1"/>
  <c r="A817" i="4"/>
  <c r="A1047" i="4" s="1"/>
  <c r="A1277" i="4" s="1"/>
  <c r="A1507" i="4" s="1"/>
  <c r="A1737" i="4" s="1"/>
  <c r="D815" i="4"/>
  <c r="D1045" i="4" s="1"/>
  <c r="D1275" i="4" s="1"/>
  <c r="D1505" i="4" s="1"/>
  <c r="D1735" i="4" s="1"/>
  <c r="A814" i="4"/>
  <c r="A1044" i="4" s="1"/>
  <c r="A1274" i="4" s="1"/>
  <c r="A1504" i="4" s="1"/>
  <c r="A1734" i="4" s="1"/>
  <c r="D812" i="4"/>
  <c r="D1042" i="4" s="1"/>
  <c r="D1272" i="4" s="1"/>
  <c r="D1502" i="4" s="1"/>
  <c r="D1732" i="4" s="1"/>
  <c r="A811" i="4"/>
  <c r="A1041" i="4" s="1"/>
  <c r="A1271" i="4" s="1"/>
  <c r="A1501" i="4" s="1"/>
  <c r="A1731" i="4" s="1"/>
  <c r="D809" i="4"/>
  <c r="D1039" i="4" s="1"/>
  <c r="D1269" i="4" s="1"/>
  <c r="D1499" i="4" s="1"/>
  <c r="D1729" i="4" s="1"/>
  <c r="A808" i="4"/>
  <c r="A1038" i="4" s="1"/>
  <c r="A1268" i="4" s="1"/>
  <c r="A1498" i="4" s="1"/>
  <c r="A1728" i="4" s="1"/>
  <c r="D806" i="4"/>
  <c r="D1036" i="4" s="1"/>
  <c r="D1266" i="4" s="1"/>
  <c r="D1496" i="4" s="1"/>
  <c r="D1726" i="4" s="1"/>
  <c r="A805" i="4"/>
  <c r="A1035" i="4" s="1"/>
  <c r="A1265" i="4" s="1"/>
  <c r="A1495" i="4" s="1"/>
  <c r="A1725" i="4" s="1"/>
  <c r="D803" i="4"/>
  <c r="D1033" i="4" s="1"/>
  <c r="D1263" i="4" s="1"/>
  <c r="D1493" i="4" s="1"/>
  <c r="D1723" i="4" s="1"/>
  <c r="A802" i="4"/>
  <c r="A1032" i="4" s="1"/>
  <c r="A1262" i="4" s="1"/>
  <c r="A1492" i="4" s="1"/>
  <c r="A1722" i="4" s="1"/>
  <c r="D800" i="4"/>
  <c r="D1030" i="4" s="1"/>
  <c r="D1260" i="4" s="1"/>
  <c r="D1490" i="4" s="1"/>
  <c r="D1720" i="4" s="1"/>
  <c r="A799" i="4"/>
  <c r="A1029" i="4" s="1"/>
  <c r="A1259" i="4" s="1"/>
  <c r="A1489" i="4" s="1"/>
  <c r="A1719" i="4" s="1"/>
  <c r="D797" i="4"/>
  <c r="D1027" i="4" s="1"/>
  <c r="D1257" i="4" s="1"/>
  <c r="D1487" i="4" s="1"/>
  <c r="D1717" i="4" s="1"/>
  <c r="A796" i="4"/>
  <c r="A1026" i="4" s="1"/>
  <c r="A1256" i="4" s="1"/>
  <c r="A1486" i="4" s="1"/>
  <c r="A1716" i="4" s="1"/>
  <c r="E774" i="4"/>
  <c r="E1004" i="4" s="1"/>
  <c r="E1234" i="4" s="1"/>
  <c r="E1464" i="4" s="1"/>
  <c r="E1694" i="4" s="1"/>
  <c r="E773" i="4"/>
  <c r="E1003" i="4" s="1"/>
  <c r="E1233" i="4" s="1"/>
  <c r="E1463" i="4" s="1"/>
  <c r="E1693" i="4" s="1"/>
  <c r="E771" i="4"/>
  <c r="E1001" i="4" s="1"/>
  <c r="E1231" i="4" s="1"/>
  <c r="E1461" i="4" s="1"/>
  <c r="E1691" i="4" s="1"/>
  <c r="A770" i="4"/>
  <c r="A1000" i="4" s="1"/>
  <c r="A1230" i="4" s="1"/>
  <c r="A1460" i="4" s="1"/>
  <c r="A1690" i="4" s="1"/>
  <c r="A768" i="4"/>
  <c r="A998" i="4" s="1"/>
  <c r="A1228" i="4" s="1"/>
  <c r="A1458" i="4" s="1"/>
  <c r="A1688" i="4" s="1"/>
  <c r="B766" i="4"/>
  <c r="B996" i="4" s="1"/>
  <c r="B1226" i="4" s="1"/>
  <c r="B1456" i="4" s="1"/>
  <c r="B1686" i="4" s="1"/>
  <c r="A763" i="4"/>
  <c r="A993" i="4" s="1"/>
  <c r="A1223" i="4" s="1"/>
  <c r="A1453" i="4" s="1"/>
  <c r="A1683" i="4" s="1"/>
  <c r="A760" i="4"/>
  <c r="A990" i="4" s="1"/>
  <c r="A1220" i="4" s="1"/>
  <c r="A1450" i="4" s="1"/>
  <c r="A1680" i="4" s="1"/>
  <c r="B758" i="4"/>
  <c r="B988" i="4" s="1"/>
  <c r="B1218" i="4" s="1"/>
  <c r="B1448" i="4" s="1"/>
  <c r="B1678" i="4" s="1"/>
  <c r="A757" i="4"/>
  <c r="A987" i="4" s="1"/>
  <c r="A1217" i="4" s="1"/>
  <c r="A1447" i="4" s="1"/>
  <c r="A1677" i="4" s="1"/>
  <c r="C755" i="4"/>
  <c r="C985" i="4" s="1"/>
  <c r="C1215" i="4" s="1"/>
  <c r="C1445" i="4" s="1"/>
  <c r="C1675" i="4" s="1"/>
  <c r="B753" i="4"/>
  <c r="B983" i="4" s="1"/>
  <c r="B1213" i="4" s="1"/>
  <c r="B1443" i="4" s="1"/>
  <c r="B1673" i="4" s="1"/>
  <c r="D751" i="4"/>
  <c r="D981" i="4" s="1"/>
  <c r="D1211" i="4" s="1"/>
  <c r="D1441" i="4" s="1"/>
  <c r="D1671" i="4" s="1"/>
  <c r="A750" i="4"/>
  <c r="A980" i="4" s="1"/>
  <c r="A1210" i="4" s="1"/>
  <c r="A1440" i="4" s="1"/>
  <c r="A1670" i="4" s="1"/>
  <c r="E748" i="4"/>
  <c r="E978" i="4" s="1"/>
  <c r="E1208" i="4" s="1"/>
  <c r="E1438" i="4" s="1"/>
  <c r="E1668" i="4" s="1"/>
  <c r="A747" i="4"/>
  <c r="A977" i="4" s="1"/>
  <c r="A1207" i="4" s="1"/>
  <c r="A1437" i="4" s="1"/>
  <c r="A1667" i="4" s="1"/>
  <c r="B745" i="4"/>
  <c r="B975" i="4" s="1"/>
  <c r="B1205" i="4" s="1"/>
  <c r="B1435" i="4" s="1"/>
  <c r="B1665" i="4" s="1"/>
  <c r="E743" i="4"/>
  <c r="E973" i="4" s="1"/>
  <c r="E1203" i="4" s="1"/>
  <c r="E1433" i="4" s="1"/>
  <c r="E1663" i="4" s="1"/>
  <c r="E741" i="4"/>
  <c r="E971" i="4" s="1"/>
  <c r="E1201" i="4" s="1"/>
  <c r="E1431" i="4" s="1"/>
  <c r="E1661" i="4" s="1"/>
  <c r="B740" i="4"/>
  <c r="B970" i="4" s="1"/>
  <c r="B1200" i="4" s="1"/>
  <c r="B1430" i="4" s="1"/>
  <c r="B1660" i="4" s="1"/>
  <c r="B738" i="4"/>
  <c r="B968" i="4" s="1"/>
  <c r="B1198" i="4" s="1"/>
  <c r="B1428" i="4" s="1"/>
  <c r="B1658" i="4" s="1"/>
  <c r="D736" i="4"/>
  <c r="D966" i="4" s="1"/>
  <c r="D1196" i="4" s="1"/>
  <c r="D1426" i="4" s="1"/>
  <c r="D1656" i="4" s="1"/>
  <c r="A735" i="4"/>
  <c r="A965" i="4" s="1"/>
  <c r="A1195" i="4" s="1"/>
  <c r="A1425" i="4" s="1"/>
  <c r="A1655" i="4" s="1"/>
  <c r="C733" i="4"/>
  <c r="C963" i="4" s="1"/>
  <c r="C1193" i="4" s="1"/>
  <c r="C1423" i="4" s="1"/>
  <c r="C1653" i="4" s="1"/>
  <c r="E731" i="4"/>
  <c r="E961" i="4" s="1"/>
  <c r="E1191" i="4" s="1"/>
  <c r="E1421" i="4" s="1"/>
  <c r="E1651" i="4" s="1"/>
  <c r="A730" i="4"/>
  <c r="A960" i="4" s="1"/>
  <c r="A1190" i="4" s="1"/>
  <c r="A1420" i="4" s="1"/>
  <c r="A1650" i="4" s="1"/>
  <c r="A728" i="4"/>
  <c r="A958" i="4" s="1"/>
  <c r="A1188" i="4" s="1"/>
  <c r="A1418" i="4" s="1"/>
  <c r="A1648" i="4" s="1"/>
  <c r="A724" i="4"/>
  <c r="A954" i="4" s="1"/>
  <c r="A1184" i="4" s="1"/>
  <c r="A1414" i="4" s="1"/>
  <c r="A1644" i="4" s="1"/>
  <c r="A722" i="4"/>
  <c r="A952" i="4" s="1"/>
  <c r="A1182" i="4" s="1"/>
  <c r="A1412" i="4" s="1"/>
  <c r="A1642" i="4" s="1"/>
  <c r="B720" i="4"/>
  <c r="B950" i="4" s="1"/>
  <c r="B1180" i="4" s="1"/>
  <c r="B1410" i="4" s="1"/>
  <c r="B1640" i="4" s="1"/>
  <c r="E718" i="4"/>
  <c r="E948" i="4" s="1"/>
  <c r="E1178" i="4" s="1"/>
  <c r="E1408" i="4" s="1"/>
  <c r="E1638" i="4" s="1"/>
  <c r="B716" i="4"/>
  <c r="B946" i="4" s="1"/>
  <c r="B1176" i="4" s="1"/>
  <c r="B1406" i="4" s="1"/>
  <c r="B1636" i="4" s="1"/>
  <c r="B714" i="4"/>
  <c r="B944" i="4" s="1"/>
  <c r="B1174" i="4" s="1"/>
  <c r="B1404" i="4" s="1"/>
  <c r="B1634" i="4" s="1"/>
  <c r="A713" i="4"/>
  <c r="A943" i="4" s="1"/>
  <c r="A1173" i="4" s="1"/>
  <c r="A1403" i="4" s="1"/>
  <c r="A1633" i="4" s="1"/>
  <c r="B711" i="4"/>
  <c r="B941" i="4" s="1"/>
  <c r="B1171" i="4" s="1"/>
  <c r="B1401" i="4" s="1"/>
  <c r="B1631" i="4" s="1"/>
  <c r="A709" i="4"/>
  <c r="A939" i="4" s="1"/>
  <c r="A1169" i="4" s="1"/>
  <c r="A1399" i="4" s="1"/>
  <c r="A1629" i="4" s="1"/>
  <c r="B706" i="4"/>
  <c r="B936" i="4" s="1"/>
  <c r="B1166" i="4" s="1"/>
  <c r="B1396" i="4" s="1"/>
  <c r="B1626" i="4" s="1"/>
  <c r="A704" i="4"/>
  <c r="A934" i="4" s="1"/>
  <c r="A1164" i="4" s="1"/>
  <c r="A1394" i="4" s="1"/>
  <c r="A1624" i="4" s="1"/>
  <c r="O243" i="4"/>
  <c r="P243" i="4" s="1"/>
  <c r="F101" i="3"/>
  <c r="D101" i="4" s="1"/>
  <c r="D331" i="4" s="1"/>
  <c r="D561" i="4" s="1"/>
  <c r="E100" i="2"/>
  <c r="G100" i="2" s="1"/>
  <c r="F448" i="4"/>
  <c r="F678" i="4" s="1"/>
  <c r="F408" i="4"/>
  <c r="F638" i="4" s="1"/>
  <c r="F402" i="4"/>
  <c r="F632" i="4" s="1"/>
  <c r="F396" i="4"/>
  <c r="F626" i="4" s="1"/>
  <c r="F390" i="4"/>
  <c r="F620" i="4" s="1"/>
  <c r="F384" i="4"/>
  <c r="F614" i="4" s="1"/>
  <c r="F378" i="4"/>
  <c r="F608" i="4" s="1"/>
  <c r="F366" i="4"/>
  <c r="F596" i="4" s="1"/>
  <c r="F360" i="4"/>
  <c r="F590" i="4" s="1"/>
  <c r="F354" i="4"/>
  <c r="F584" i="4" s="1"/>
  <c r="F348" i="4"/>
  <c r="F578" i="4" s="1"/>
  <c r="F342" i="4"/>
  <c r="F572" i="4" s="1"/>
  <c r="F336" i="4"/>
  <c r="F566" i="4" s="1"/>
  <c r="F304" i="4"/>
  <c r="F534" i="4" s="1"/>
  <c r="F298" i="4"/>
  <c r="F528" i="4" s="1"/>
  <c r="F372" i="4"/>
  <c r="F602" i="4" s="1"/>
  <c r="E241" i="4"/>
  <c r="E471" i="4" s="1"/>
  <c r="F242" i="4"/>
  <c r="F472" i="4" s="1"/>
  <c r="A241" i="4"/>
  <c r="A471" i="4" s="1"/>
  <c r="B241" i="4"/>
  <c r="B471" i="4" s="1"/>
  <c r="E242" i="4"/>
  <c r="E472" i="4" s="1"/>
  <c r="B242" i="4"/>
  <c r="B472" i="4" s="1"/>
  <c r="A242" i="4"/>
  <c r="A472" i="4" s="1"/>
  <c r="G242" i="4"/>
  <c r="F280" i="4"/>
  <c r="F510" i="4" s="1"/>
  <c r="F274" i="4"/>
  <c r="F504" i="4" s="1"/>
  <c r="F286" i="4"/>
  <c r="F516" i="4" s="1"/>
  <c r="F310" i="4"/>
  <c r="F540" i="4" s="1"/>
  <c r="F250" i="4"/>
  <c r="F480" i="4" s="1"/>
  <c r="F268" i="4"/>
  <c r="F498" i="4" s="1"/>
  <c r="F292" i="4"/>
  <c r="F522" i="4" s="1"/>
  <c r="P45" i="2"/>
  <c r="S45" i="2" s="1"/>
  <c r="P29" i="2"/>
  <c r="S29" i="2" s="1"/>
  <c r="P12" i="2"/>
  <c r="S12" i="2" s="1"/>
  <c r="P44" i="2"/>
  <c r="S44" i="2" s="1"/>
  <c r="P21" i="2"/>
  <c r="S21" i="2" s="1"/>
  <c r="P51" i="2"/>
  <c r="S51" i="2" s="1"/>
  <c r="P40" i="2"/>
  <c r="S40" i="2" s="1"/>
  <c r="P64" i="2"/>
  <c r="S64" i="2" s="1"/>
  <c r="P59" i="2"/>
  <c r="S59" i="2" s="1"/>
  <c r="O72" i="4"/>
  <c r="P72" i="4" s="1"/>
  <c r="P57" i="2"/>
  <c r="S57" i="2" s="1"/>
  <c r="P53" i="2"/>
  <c r="S53" i="2" s="1"/>
  <c r="P43" i="2"/>
  <c r="S43" i="2" s="1"/>
  <c r="P24" i="2"/>
  <c r="S24" i="2" s="1"/>
  <c r="O84" i="4"/>
  <c r="P84" i="4" s="1"/>
  <c r="O66" i="4"/>
  <c r="P66" i="4" s="1"/>
  <c r="P60" i="2"/>
  <c r="S60" i="2" s="1"/>
  <c r="P56" i="2"/>
  <c r="S56" i="2" s="1"/>
  <c r="P46" i="2"/>
  <c r="S46" i="2" s="1"/>
  <c r="P30" i="2"/>
  <c r="S30" i="2" s="1"/>
  <c r="P22" i="2"/>
  <c r="S22" i="2" s="1"/>
  <c r="P13" i="2"/>
  <c r="S13" i="2" s="1"/>
  <c r="O79" i="4"/>
  <c r="P79" i="4" s="1"/>
  <c r="O64" i="4"/>
  <c r="P64" i="4" s="1"/>
  <c r="O49" i="4"/>
  <c r="P49" i="4" s="1"/>
  <c r="O48" i="4"/>
  <c r="P48" i="4" s="1"/>
  <c r="O46" i="4"/>
  <c r="P46" i="4" s="1"/>
  <c r="O45" i="4"/>
  <c r="P45" i="4" s="1"/>
  <c r="O43" i="4"/>
  <c r="P43" i="4" s="1"/>
  <c r="O42" i="4"/>
  <c r="P42" i="4" s="1"/>
  <c r="O40" i="4"/>
  <c r="P40" i="4" s="1"/>
  <c r="O39" i="4"/>
  <c r="P39" i="4" s="1"/>
  <c r="O37" i="4"/>
  <c r="P37" i="4" s="1"/>
  <c r="O36" i="4"/>
  <c r="P36" i="4" s="1"/>
  <c r="O34" i="4"/>
  <c r="P34" i="4" s="1"/>
  <c r="O30" i="4"/>
  <c r="P30" i="4" s="1"/>
  <c r="P25" i="2"/>
  <c r="S25" i="2" s="1"/>
  <c r="O54" i="4"/>
  <c r="P54" i="4" s="1"/>
  <c r="O52" i="4"/>
  <c r="P52" i="4" s="1"/>
  <c r="O51" i="4"/>
  <c r="P51" i="4" s="1"/>
  <c r="O28" i="4"/>
  <c r="P28" i="4" s="1"/>
  <c r="O25" i="4"/>
  <c r="P25" i="4" s="1"/>
  <c r="O24" i="4"/>
  <c r="P24" i="4" s="1"/>
  <c r="O22" i="4"/>
  <c r="P22" i="4" s="1"/>
  <c r="O21" i="4"/>
  <c r="P21" i="4" s="1"/>
  <c r="O19" i="4"/>
  <c r="P19" i="4" s="1"/>
  <c r="O18" i="4"/>
  <c r="P18" i="4" s="1"/>
  <c r="O16" i="4"/>
  <c r="P16" i="4" s="1"/>
  <c r="O15" i="4"/>
  <c r="P15" i="4" s="1"/>
  <c r="O13" i="4"/>
  <c r="P13" i="4" s="1"/>
  <c r="O12" i="4"/>
  <c r="P12" i="4" s="1"/>
  <c r="P71" i="2"/>
  <c r="S71" i="2" s="1"/>
  <c r="P65" i="2"/>
  <c r="S65" i="2" s="1"/>
  <c r="P54" i="2"/>
  <c r="S54" i="2" s="1"/>
  <c r="P49" i="2"/>
  <c r="S49" i="2" s="1"/>
  <c r="P39" i="2"/>
  <c r="S39" i="2" s="1"/>
  <c r="P28" i="2"/>
  <c r="S28" i="2" s="1"/>
  <c r="P23" i="2"/>
  <c r="S23" i="2" s="1"/>
  <c r="P35" i="2"/>
  <c r="S35" i="2" s="1"/>
  <c r="P52" i="2"/>
  <c r="S52" i="2" s="1"/>
  <c r="P37" i="2"/>
  <c r="S37" i="2" s="1"/>
  <c r="O60" i="4"/>
  <c r="P60" i="4" s="1"/>
  <c r="O57" i="4"/>
  <c r="P57" i="4" s="1"/>
  <c r="O82" i="4"/>
  <c r="P82" i="4" s="1"/>
  <c r="O81" i="4"/>
  <c r="P81" i="4" s="1"/>
  <c r="O78" i="4"/>
  <c r="P78" i="4" s="1"/>
  <c r="O76" i="4"/>
  <c r="P76" i="4" s="1"/>
  <c r="O73" i="4"/>
  <c r="P73" i="4" s="1"/>
  <c r="P70" i="2"/>
  <c r="S70" i="2" s="1"/>
  <c r="O70" i="4"/>
  <c r="P70" i="4" s="1"/>
  <c r="P69" i="2"/>
  <c r="S69" i="2" s="1"/>
  <c r="O69" i="4"/>
  <c r="P69" i="4" s="1"/>
  <c r="P67" i="2"/>
  <c r="S67" i="2" s="1"/>
  <c r="O63" i="4"/>
  <c r="P63" i="4" s="1"/>
  <c r="P61" i="2"/>
  <c r="S61" i="2" s="1"/>
  <c r="O55" i="4"/>
  <c r="P55" i="4" s="1"/>
  <c r="P55" i="2"/>
  <c r="S55" i="2" s="1"/>
  <c r="P50" i="2"/>
  <c r="S50" i="2" s="1"/>
  <c r="F450" i="4"/>
  <c r="F680" i="4" s="1"/>
  <c r="F410" i="4"/>
  <c r="F640" i="4" s="1"/>
  <c r="F404" i="4"/>
  <c r="F634" i="4" s="1"/>
  <c r="F398" i="4"/>
  <c r="F628" i="4" s="1"/>
  <c r="F392" i="4"/>
  <c r="F622" i="4" s="1"/>
  <c r="F386" i="4"/>
  <c r="F616" i="4" s="1"/>
  <c r="F380" i="4"/>
  <c r="F610" i="4" s="1"/>
  <c r="F374" i="4"/>
  <c r="F604" i="4" s="1"/>
  <c r="F368" i="4"/>
  <c r="F598" i="4" s="1"/>
  <c r="F362" i="4"/>
  <c r="F592" i="4" s="1"/>
  <c r="F356" i="4"/>
  <c r="F586" i="4" s="1"/>
  <c r="F350" i="4"/>
  <c r="F580" i="4" s="1"/>
  <c r="F344" i="4"/>
  <c r="F574" i="4" s="1"/>
  <c r="F338" i="4"/>
  <c r="F568" i="4" s="1"/>
  <c r="F312" i="4"/>
  <c r="F542" i="4" s="1"/>
  <c r="F306" i="4"/>
  <c r="F536" i="4" s="1"/>
  <c r="F300" i="4"/>
  <c r="F530" i="4" s="1"/>
  <c r="F294" i="4"/>
  <c r="F524" i="4" s="1"/>
  <c r="F282" i="4"/>
  <c r="F512" i="4" s="1"/>
  <c r="F276" i="4"/>
  <c r="F506" i="4" s="1"/>
  <c r="F270" i="4"/>
  <c r="F500" i="4" s="1"/>
  <c r="F413" i="4"/>
  <c r="F643" i="4" s="1"/>
  <c r="F407" i="4"/>
  <c r="F637" i="4" s="1"/>
  <c r="F401" i="4"/>
  <c r="F631" i="4" s="1"/>
  <c r="F395" i="4"/>
  <c r="F625" i="4" s="1"/>
  <c r="F389" i="4"/>
  <c r="F619" i="4" s="1"/>
  <c r="F383" i="4"/>
  <c r="F613" i="4" s="1"/>
  <c r="F377" i="4"/>
  <c r="F607" i="4" s="1"/>
  <c r="F371" i="4"/>
  <c r="F601" i="4" s="1"/>
  <c r="F365" i="4"/>
  <c r="F595" i="4" s="1"/>
  <c r="F359" i="4"/>
  <c r="F589" i="4" s="1"/>
  <c r="F353" i="4"/>
  <c r="F583" i="4" s="1"/>
  <c r="F347" i="4"/>
  <c r="F577" i="4" s="1"/>
  <c r="F341" i="4"/>
  <c r="F571" i="4" s="1"/>
  <c r="F335" i="4"/>
  <c r="F565" i="4" s="1"/>
  <c r="F309" i="4"/>
  <c r="F539" i="4" s="1"/>
  <c r="F303" i="4"/>
  <c r="F533" i="4" s="1"/>
  <c r="F297" i="4"/>
  <c r="F527" i="4" s="1"/>
  <c r="F291" i="4"/>
  <c r="F521" i="4" s="1"/>
  <c r="F285" i="4"/>
  <c r="F515" i="4" s="1"/>
  <c r="F279" i="4"/>
  <c r="F509" i="4" s="1"/>
  <c r="F273" i="4"/>
  <c r="F503" i="4" s="1"/>
  <c r="F267" i="4"/>
  <c r="F497" i="4" s="1"/>
  <c r="F255" i="4"/>
  <c r="F485" i="4" s="1"/>
  <c r="F249" i="4"/>
  <c r="F479" i="4" s="1"/>
  <c r="F243" i="4"/>
  <c r="F473" i="4" s="1"/>
  <c r="F264" i="4"/>
  <c r="F494" i="4" s="1"/>
  <c r="F258" i="4"/>
  <c r="F488" i="4" s="1"/>
  <c r="F252" i="4"/>
  <c r="F482" i="4" s="1"/>
  <c r="F246" i="4"/>
  <c r="F476" i="4" s="1"/>
  <c r="F452" i="4"/>
  <c r="F682" i="4" s="1"/>
  <c r="F449" i="4"/>
  <c r="F679" i="4" s="1"/>
  <c r="F412" i="4"/>
  <c r="F642" i="4" s="1"/>
  <c r="F409" i="4"/>
  <c r="F639" i="4" s="1"/>
  <c r="F406" i="4"/>
  <c r="F636" i="4" s="1"/>
  <c r="F403" i="4"/>
  <c r="F633" i="4" s="1"/>
  <c r="F400" i="4"/>
  <c r="F630" i="4" s="1"/>
  <c r="F397" i="4"/>
  <c r="F627" i="4" s="1"/>
  <c r="F394" i="4"/>
  <c r="F624" i="4" s="1"/>
  <c r="F391" i="4"/>
  <c r="F621" i="4" s="1"/>
  <c r="F388" i="4"/>
  <c r="F618" i="4" s="1"/>
  <c r="F385" i="4"/>
  <c r="F615" i="4" s="1"/>
  <c r="F382" i="4"/>
  <c r="F612" i="4" s="1"/>
  <c r="F379" i="4"/>
  <c r="F609" i="4" s="1"/>
  <c r="F376" i="4"/>
  <c r="F606" i="4" s="1"/>
  <c r="F373" i="4"/>
  <c r="F603" i="4" s="1"/>
  <c r="F370" i="4"/>
  <c r="F600" i="4" s="1"/>
  <c r="F367" i="4"/>
  <c r="F597" i="4" s="1"/>
  <c r="F364" i="4"/>
  <c r="F594" i="4" s="1"/>
  <c r="F361" i="4"/>
  <c r="F591" i="4" s="1"/>
  <c r="F358" i="4"/>
  <c r="F588" i="4" s="1"/>
  <c r="F355" i="4"/>
  <c r="F585" i="4" s="1"/>
  <c r="F352" i="4"/>
  <c r="F582" i="4" s="1"/>
  <c r="F349" i="4"/>
  <c r="F579" i="4" s="1"/>
  <c r="F346" i="4"/>
  <c r="F576" i="4" s="1"/>
  <c r="F343" i="4"/>
  <c r="F573" i="4" s="1"/>
  <c r="F340" i="4"/>
  <c r="F570" i="4" s="1"/>
  <c r="F337" i="4"/>
  <c r="F567" i="4" s="1"/>
  <c r="F314" i="4"/>
  <c r="F544" i="4" s="1"/>
  <c r="F311" i="4"/>
  <c r="F541" i="4" s="1"/>
  <c r="F308" i="4"/>
  <c r="F538" i="4" s="1"/>
  <c r="F305" i="4"/>
  <c r="F535" i="4" s="1"/>
  <c r="F302" i="4"/>
  <c r="F532" i="4" s="1"/>
  <c r="F299" i="4"/>
  <c r="F529" i="4" s="1"/>
  <c r="F293" i="4"/>
  <c r="F523" i="4" s="1"/>
  <c r="F290" i="4"/>
  <c r="F520" i="4" s="1"/>
  <c r="F287" i="4"/>
  <c r="F517" i="4" s="1"/>
  <c r="F284" i="4"/>
  <c r="F514" i="4" s="1"/>
  <c r="F281" i="4"/>
  <c r="F511" i="4" s="1"/>
  <c r="F278" i="4"/>
  <c r="F508" i="4" s="1"/>
  <c r="F275" i="4"/>
  <c r="F505" i="4" s="1"/>
  <c r="F272" i="4"/>
  <c r="F502" i="4" s="1"/>
  <c r="F269" i="4"/>
  <c r="F499" i="4" s="1"/>
  <c r="F266" i="4"/>
  <c r="F496" i="4" s="1"/>
  <c r="F260" i="4"/>
  <c r="F490" i="4" s="1"/>
  <c r="F254" i="4"/>
  <c r="F484" i="4" s="1"/>
  <c r="F251" i="4"/>
  <c r="F481" i="4" s="1"/>
  <c r="F248" i="4"/>
  <c r="F478" i="4" s="1"/>
  <c r="F245" i="4"/>
  <c r="F475" i="4" s="1"/>
  <c r="F451" i="4"/>
  <c r="F681" i="4" s="1"/>
  <c r="F411" i="4"/>
  <c r="F641" i="4" s="1"/>
  <c r="F405" i="4"/>
  <c r="F399" i="4"/>
  <c r="F629" i="4" s="1"/>
  <c r="F393" i="4"/>
  <c r="F623" i="4" s="1"/>
  <c r="F387" i="4"/>
  <c r="F617" i="4" s="1"/>
  <c r="F381" i="4"/>
  <c r="F611" i="4" s="1"/>
  <c r="F375" i="4"/>
  <c r="F605" i="4" s="1"/>
  <c r="F369" i="4"/>
  <c r="F599" i="4" s="1"/>
  <c r="F363" i="4"/>
  <c r="F593" i="4" s="1"/>
  <c r="F357" i="4"/>
  <c r="F587" i="4" s="1"/>
  <c r="F351" i="4"/>
  <c r="F581" i="4" s="1"/>
  <c r="F345" i="4"/>
  <c r="F575" i="4" s="1"/>
  <c r="F339" i="4"/>
  <c r="F569" i="4" s="1"/>
  <c r="F313" i="4"/>
  <c r="F543" i="4" s="1"/>
  <c r="F307" i="4"/>
  <c r="F537" i="4" s="1"/>
  <c r="F301" i="4"/>
  <c r="F531" i="4" s="1"/>
  <c r="F295" i="4"/>
  <c r="F525" i="4" s="1"/>
  <c r="F289" i="4"/>
  <c r="F519" i="4" s="1"/>
  <c r="F283" i="4"/>
  <c r="F513" i="4" s="1"/>
  <c r="F277" i="4"/>
  <c r="F507" i="4" s="1"/>
  <c r="F265" i="4"/>
  <c r="F495" i="4" s="1"/>
  <c r="F259" i="4"/>
  <c r="F489" i="4" s="1"/>
  <c r="F253" i="4"/>
  <c r="F483" i="4" s="1"/>
  <c r="F247" i="4"/>
  <c r="F477" i="4" s="1"/>
  <c r="G450" i="4"/>
  <c r="G680" i="4" s="1"/>
  <c r="G413" i="4"/>
  <c r="G410" i="4"/>
  <c r="G407" i="4"/>
  <c r="G637" i="4" s="1"/>
  <c r="G404" i="4"/>
  <c r="G634" i="4" s="1"/>
  <c r="G401" i="4"/>
  <c r="G398" i="4"/>
  <c r="G628" i="4" s="1"/>
  <c r="G395" i="4"/>
  <c r="G392" i="4"/>
  <c r="G389" i="4"/>
  <c r="G619" i="4" s="1"/>
  <c r="G386" i="4"/>
  <c r="G383" i="4"/>
  <c r="G380" i="4"/>
  <c r="G610" i="4" s="1"/>
  <c r="G377" i="4"/>
  <c r="G374" i="4"/>
  <c r="G371" i="4"/>
  <c r="G368" i="4"/>
  <c r="G365" i="4"/>
  <c r="G362" i="4"/>
  <c r="G592" i="4" s="1"/>
  <c r="G359" i="4"/>
  <c r="G356" i="4"/>
  <c r="G353" i="4"/>
  <c r="G583" i="4" s="1"/>
  <c r="G350" i="4"/>
  <c r="G580" i="4" s="1"/>
  <c r="G347" i="4"/>
  <c r="G577" i="4" s="1"/>
  <c r="G344" i="4"/>
  <c r="G341" i="4"/>
  <c r="G452" i="4"/>
  <c r="G682" i="4" s="1"/>
  <c r="G449" i="4"/>
  <c r="G412" i="4"/>
  <c r="G642" i="4" s="1"/>
  <c r="G409" i="4"/>
  <c r="G639" i="4" s="1"/>
  <c r="G406" i="4"/>
  <c r="G636" i="4" s="1"/>
  <c r="G403" i="4"/>
  <c r="G400" i="4"/>
  <c r="G397" i="4"/>
  <c r="G627" i="4" s="1"/>
  <c r="G394" i="4"/>
  <c r="G624" i="4" s="1"/>
  <c r="G391" i="4"/>
  <c r="G621" i="4" s="1"/>
  <c r="G388" i="4"/>
  <c r="G385" i="4"/>
  <c r="G382" i="4"/>
  <c r="G379" i="4"/>
  <c r="G609" i="4" s="1"/>
  <c r="G376" i="4"/>
  <c r="G606" i="4" s="1"/>
  <c r="G373" i="4"/>
  <c r="G603" i="4" s="1"/>
  <c r="G370" i="4"/>
  <c r="G367" i="4"/>
  <c r="G364" i="4"/>
  <c r="G594" i="4" s="1"/>
  <c r="G361" i="4"/>
  <c r="G591" i="4" s="1"/>
  <c r="G451" i="4"/>
  <c r="G448" i="4"/>
  <c r="G411" i="4"/>
  <c r="G408" i="4"/>
  <c r="G405" i="4"/>
  <c r="G635" i="4" s="1"/>
  <c r="G402" i="4"/>
  <c r="G399" i="4"/>
  <c r="G629" i="4" s="1"/>
  <c r="G396" i="4"/>
  <c r="G393" i="4"/>
  <c r="G390" i="4"/>
  <c r="G620" i="4" s="1"/>
  <c r="G387" i="4"/>
  <c r="G617" i="4" s="1"/>
  <c r="G384" i="4"/>
  <c r="G381" i="4"/>
  <c r="G378" i="4"/>
  <c r="G375" i="4"/>
  <c r="G372" i="4"/>
  <c r="G602" i="4" s="1"/>
  <c r="G369" i="4"/>
  <c r="G599" i="4" s="1"/>
  <c r="G366" i="4"/>
  <c r="G363" i="4"/>
  <c r="G593" i="4" s="1"/>
  <c r="G360" i="4"/>
  <c r="G357" i="4"/>
  <c r="G354" i="4"/>
  <c r="G584" i="4" s="1"/>
  <c r="G351" i="4"/>
  <c r="G348" i="4"/>
  <c r="G345" i="4"/>
  <c r="G342" i="4"/>
  <c r="G339" i="4"/>
  <c r="G336" i="4"/>
  <c r="G313" i="4"/>
  <c r="G543" i="4" s="1"/>
  <c r="G310" i="4"/>
  <c r="G307" i="4"/>
  <c r="G537" i="4" s="1"/>
  <c r="G304" i="4"/>
  <c r="G301" i="4"/>
  <c r="G298" i="4"/>
  <c r="G295" i="4"/>
  <c r="G292" i="4"/>
  <c r="G289" i="4"/>
  <c r="G286" i="4"/>
  <c r="G516" i="4" s="1"/>
  <c r="G283" i="4"/>
  <c r="G280" i="4"/>
  <c r="G277" i="4"/>
  <c r="G507" i="4" s="1"/>
  <c r="G274" i="4"/>
  <c r="G268" i="4"/>
  <c r="G265" i="4"/>
  <c r="G259" i="4"/>
  <c r="G253" i="4"/>
  <c r="G483" i="4" s="1"/>
  <c r="G250" i="4"/>
  <c r="G247" i="4"/>
  <c r="G338" i="4"/>
  <c r="G568" i="4" s="1"/>
  <c r="G335" i="4"/>
  <c r="G312" i="4"/>
  <c r="G309" i="4"/>
  <c r="G306" i="4"/>
  <c r="G303" i="4"/>
  <c r="G300" i="4"/>
  <c r="G530" i="4" s="1"/>
  <c r="G297" i="4"/>
  <c r="G294" i="4"/>
  <c r="G291" i="4"/>
  <c r="G285" i="4"/>
  <c r="G282" i="4"/>
  <c r="G512" i="4" s="1"/>
  <c r="G279" i="4"/>
  <c r="G276" i="4"/>
  <c r="G273" i="4"/>
  <c r="G270" i="4"/>
  <c r="G267" i="4"/>
  <c r="G497" i="4" s="1"/>
  <c r="G258" i="4"/>
  <c r="G255" i="4"/>
  <c r="G252" i="4"/>
  <c r="G249" i="4"/>
  <c r="G479" i="4" s="1"/>
  <c r="G246" i="4"/>
  <c r="G476" i="4" s="1"/>
  <c r="G243" i="4"/>
  <c r="G473" i="4" s="1"/>
  <c r="G358" i="4"/>
  <c r="G355" i="4"/>
  <c r="G352" i="4"/>
  <c r="G349" i="4"/>
  <c r="G579" i="4" s="1"/>
  <c r="G346" i="4"/>
  <c r="G343" i="4"/>
  <c r="G340" i="4"/>
  <c r="G570" i="4" s="1"/>
  <c r="G337" i="4"/>
  <c r="G314" i="4"/>
  <c r="G544" i="4" s="1"/>
  <c r="G311" i="4"/>
  <c r="G308" i="4"/>
  <c r="G305" i="4"/>
  <c r="G302" i="4"/>
  <c r="G299" i="4"/>
  <c r="G296" i="4"/>
  <c r="G526" i="4" s="1"/>
  <c r="G293" i="4"/>
  <c r="G290" i="4"/>
  <c r="G287" i="4"/>
  <c r="G284" i="4"/>
  <c r="G514" i="4" s="1"/>
  <c r="G281" i="4"/>
  <c r="G278" i="4"/>
  <c r="G275" i="4"/>
  <c r="G272" i="4"/>
  <c r="G502" i="4" s="1"/>
  <c r="G269" i="4"/>
  <c r="G499" i="4" s="1"/>
  <c r="G266" i="4"/>
  <c r="G260" i="4"/>
  <c r="G254" i="4"/>
  <c r="G484" i="4" s="1"/>
  <c r="G251" i="4"/>
  <c r="G248" i="4"/>
  <c r="G478" i="4" s="1"/>
  <c r="G245" i="4"/>
  <c r="G475" i="4" s="1"/>
  <c r="H570" i="4" l="1"/>
  <c r="N570" i="4" s="1"/>
  <c r="H606" i="4"/>
  <c r="N606" i="4" s="1"/>
  <c r="H624" i="4"/>
  <c r="N624" i="4" s="1"/>
  <c r="H642" i="4"/>
  <c r="N642" i="4" s="1"/>
  <c r="H637" i="4"/>
  <c r="N637" i="4" s="1"/>
  <c r="H530" i="4"/>
  <c r="N530" i="4" s="1"/>
  <c r="H473" i="4"/>
  <c r="N473" i="4" s="1"/>
  <c r="H620" i="4"/>
  <c r="N620" i="4" s="1"/>
  <c r="H483" i="4"/>
  <c r="N483" i="4" s="1"/>
  <c r="H617" i="4"/>
  <c r="N617" i="4" s="1"/>
  <c r="H475" i="4"/>
  <c r="N475" i="4" s="1"/>
  <c r="H499" i="4"/>
  <c r="N499" i="4" s="1"/>
  <c r="H594" i="4"/>
  <c r="N594" i="4" s="1"/>
  <c r="H682" i="4"/>
  <c r="H602" i="4"/>
  <c r="N602" i="4" s="1"/>
  <c r="H584" i="4"/>
  <c r="N584" i="4" s="1"/>
  <c r="H478" i="4"/>
  <c r="N478" i="4" s="1"/>
  <c r="H502" i="4"/>
  <c r="N502" i="4" s="1"/>
  <c r="H476" i="4"/>
  <c r="N476" i="4" s="1"/>
  <c r="G513" i="4"/>
  <c r="H513" i="4" s="1"/>
  <c r="N513" i="4" s="1"/>
  <c r="G641" i="4"/>
  <c r="G871" i="4" s="1"/>
  <c r="G1101" i="4" s="1"/>
  <c r="G1331" i="4" s="1"/>
  <c r="G1561" i="4" s="1"/>
  <c r="G1791" i="4" s="1"/>
  <c r="G574" i="4"/>
  <c r="G804" i="4" s="1"/>
  <c r="G1034" i="4" s="1"/>
  <c r="G1264" i="4" s="1"/>
  <c r="G1494" i="4" s="1"/>
  <c r="G1724" i="4" s="1"/>
  <c r="G529" i="4"/>
  <c r="G485" i="4"/>
  <c r="G715" i="4" s="1"/>
  <c r="G945" i="4" s="1"/>
  <c r="G1175" i="4" s="1"/>
  <c r="G1405" i="4" s="1"/>
  <c r="G1635" i="4" s="1"/>
  <c r="G519" i="4"/>
  <c r="G749" i="4" s="1"/>
  <c r="G979" i="4" s="1"/>
  <c r="G1209" i="4" s="1"/>
  <c r="G1439" i="4" s="1"/>
  <c r="G1669" i="4" s="1"/>
  <c r="G532" i="4"/>
  <c r="H532" i="4" s="1"/>
  <c r="N532" i="4" s="1"/>
  <c r="G588" i="4"/>
  <c r="G818" i="4" s="1"/>
  <c r="G1048" i="4" s="1"/>
  <c r="G1278" i="4" s="1"/>
  <c r="G1508" i="4" s="1"/>
  <c r="G1738" i="4" s="1"/>
  <c r="G533" i="4"/>
  <c r="G763" i="4" s="1"/>
  <c r="G522" i="4"/>
  <c r="H522" i="4" s="1"/>
  <c r="N522" i="4" s="1"/>
  <c r="G596" i="4"/>
  <c r="G826" i="4" s="1"/>
  <c r="G1056" i="4" s="1"/>
  <c r="G1286" i="4" s="1"/>
  <c r="G1516" i="4" s="1"/>
  <c r="G1746" i="4" s="1"/>
  <c r="G601" i="4"/>
  <c r="G831" i="4" s="1"/>
  <c r="G1061" i="4" s="1"/>
  <c r="G1291" i="4" s="1"/>
  <c r="G1521" i="4" s="1"/>
  <c r="G1751" i="4" s="1"/>
  <c r="H579" i="4"/>
  <c r="N579" i="4" s="1"/>
  <c r="H583" i="4"/>
  <c r="N583" i="4" s="1"/>
  <c r="H568" i="4"/>
  <c r="N568" i="4" s="1"/>
  <c r="G517" i="4"/>
  <c r="G747" i="4" s="1"/>
  <c r="G977" i="4" s="1"/>
  <c r="G1207" i="4" s="1"/>
  <c r="G1437" i="4" s="1"/>
  <c r="G1667" i="4" s="1"/>
  <c r="G535" i="4"/>
  <c r="H535" i="4" s="1"/>
  <c r="N535" i="4" s="1"/>
  <c r="G573" i="4"/>
  <c r="G803" i="4" s="1"/>
  <c r="G1033" i="4" s="1"/>
  <c r="G1263" i="4" s="1"/>
  <c r="G1493" i="4" s="1"/>
  <c r="G1723" i="4" s="1"/>
  <c r="G515" i="4"/>
  <c r="G745" i="4" s="1"/>
  <c r="G975" i="4" s="1"/>
  <c r="G1205" i="4" s="1"/>
  <c r="G1435" i="4" s="1"/>
  <c r="G1665" i="4" s="1"/>
  <c r="G536" i="4"/>
  <c r="G480" i="4"/>
  <c r="G710" i="4" s="1"/>
  <c r="G940" i="4" s="1"/>
  <c r="G1170" i="4" s="1"/>
  <c r="G1400" i="4" s="1"/>
  <c r="G1630" i="4" s="1"/>
  <c r="G525" i="4"/>
  <c r="G755" i="4" s="1"/>
  <c r="G985" i="4" s="1"/>
  <c r="G1215" i="4" s="1"/>
  <c r="G1445" i="4" s="1"/>
  <c r="G1675" i="4" s="1"/>
  <c r="G581" i="4"/>
  <c r="G811" i="4" s="1"/>
  <c r="G1041" i="4" s="1"/>
  <c r="G1271" i="4" s="1"/>
  <c r="G1501" i="4" s="1"/>
  <c r="G1731" i="4" s="1"/>
  <c r="G612" i="4"/>
  <c r="G842" i="4" s="1"/>
  <c r="G1072" i="4" s="1"/>
  <c r="G1302" i="4" s="1"/>
  <c r="G1532" i="4" s="1"/>
  <c r="G1762" i="4" s="1"/>
  <c r="G630" i="4"/>
  <c r="G860" i="4" s="1"/>
  <c r="G1090" i="4" s="1"/>
  <c r="G1320" i="4" s="1"/>
  <c r="G1550" i="4" s="1"/>
  <c r="G1780" i="4" s="1"/>
  <c r="G586" i="4"/>
  <c r="G816" i="4" s="1"/>
  <c r="G1046" i="4" s="1"/>
  <c r="G1276" i="4" s="1"/>
  <c r="G1506" i="4" s="1"/>
  <c r="G1736" i="4" s="1"/>
  <c r="G604" i="4"/>
  <c r="G834" i="4" s="1"/>
  <c r="G1064" i="4" s="1"/>
  <c r="G1294" i="4" s="1"/>
  <c r="G1524" i="4" s="1"/>
  <c r="G1754" i="4" s="1"/>
  <c r="G622" i="4"/>
  <c r="G852" i="4" s="1"/>
  <c r="G1082" i="4" s="1"/>
  <c r="G1312" i="4" s="1"/>
  <c r="G1542" i="4" s="1"/>
  <c r="G1772" i="4" s="1"/>
  <c r="G640" i="4"/>
  <c r="G870" i="4" s="1"/>
  <c r="G1100" i="4" s="1"/>
  <c r="G1330" i="4" s="1"/>
  <c r="G1560" i="4" s="1"/>
  <c r="G1790" i="4" s="1"/>
  <c r="H537" i="4"/>
  <c r="N537" i="4" s="1"/>
  <c r="H593" i="4"/>
  <c r="N593" i="4" s="1"/>
  <c r="H629" i="4"/>
  <c r="N629" i="4" s="1"/>
  <c r="H544" i="4"/>
  <c r="N544" i="4" s="1"/>
  <c r="H497" i="4"/>
  <c r="N497" i="4" s="1"/>
  <c r="H533" i="4"/>
  <c r="N533" i="4" s="1"/>
  <c r="H512" i="4"/>
  <c r="N512" i="4" s="1"/>
  <c r="H610" i="4"/>
  <c r="N610" i="4" s="1"/>
  <c r="H680" i="4"/>
  <c r="N680" i="4" s="1"/>
  <c r="G520" i="4"/>
  <c r="H520" i="4" s="1"/>
  <c r="N520" i="4" s="1"/>
  <c r="G538" i="4"/>
  <c r="G768" i="4" s="1"/>
  <c r="G998" i="4" s="1"/>
  <c r="G1228" i="4" s="1"/>
  <c r="G1458" i="4" s="1"/>
  <c r="G1688" i="4" s="1"/>
  <c r="G576" i="4"/>
  <c r="G806" i="4" s="1"/>
  <c r="G1036" i="4" s="1"/>
  <c r="G1266" i="4" s="1"/>
  <c r="G1496" i="4" s="1"/>
  <c r="G1726" i="4" s="1"/>
  <c r="G500" i="4"/>
  <c r="G730" i="4" s="1"/>
  <c r="G960" i="4" s="1"/>
  <c r="G1190" i="4" s="1"/>
  <c r="G1420" i="4" s="1"/>
  <c r="G1650" i="4" s="1"/>
  <c r="G521" i="4"/>
  <c r="G751" i="4" s="1"/>
  <c r="G981" i="4" s="1"/>
  <c r="G1211" i="4" s="1"/>
  <c r="G1441" i="4" s="1"/>
  <c r="G1671" i="4" s="1"/>
  <c r="G539" i="4"/>
  <c r="G769" i="4" s="1"/>
  <c r="G999" i="4" s="1"/>
  <c r="G1229" i="4" s="1"/>
  <c r="G1459" i="4" s="1"/>
  <c r="G1689" i="4" s="1"/>
  <c r="G510" i="4"/>
  <c r="G740" i="4" s="1"/>
  <c r="G970" i="4" s="1"/>
  <c r="G1200" i="4" s="1"/>
  <c r="G1430" i="4" s="1"/>
  <c r="G1660" i="4" s="1"/>
  <c r="G528" i="4"/>
  <c r="H528" i="4" s="1"/>
  <c r="N528" i="4" s="1"/>
  <c r="G566" i="4"/>
  <c r="G796" i="4" s="1"/>
  <c r="G1026" i="4" s="1"/>
  <c r="G1256" i="4" s="1"/>
  <c r="G1486" i="4" s="1"/>
  <c r="G1716" i="4" s="1"/>
  <c r="G638" i="4"/>
  <c r="H638" i="4" s="1"/>
  <c r="N638" i="4" s="1"/>
  <c r="G597" i="4"/>
  <c r="G827" i="4" s="1"/>
  <c r="G1057" i="4" s="1"/>
  <c r="G1287" i="4" s="1"/>
  <c r="G1517" i="4" s="1"/>
  <c r="G1747" i="4" s="1"/>
  <c r="G615" i="4"/>
  <c r="H615" i="4" s="1"/>
  <c r="N615" i="4" s="1"/>
  <c r="G633" i="4"/>
  <c r="G863" i="4" s="1"/>
  <c r="G1093" i="4" s="1"/>
  <c r="G1323" i="4" s="1"/>
  <c r="G1553" i="4" s="1"/>
  <c r="G1783" i="4" s="1"/>
  <c r="G571" i="4"/>
  <c r="G801" i="4" s="1"/>
  <c r="G1031" i="4" s="1"/>
  <c r="G1261" i="4" s="1"/>
  <c r="G1491" i="4" s="1"/>
  <c r="G1721" i="4" s="1"/>
  <c r="G589" i="4"/>
  <c r="H589" i="4" s="1"/>
  <c r="N589" i="4" s="1"/>
  <c r="G607" i="4"/>
  <c r="H607" i="4" s="1"/>
  <c r="N607" i="4" s="1"/>
  <c r="G625" i="4"/>
  <c r="G855" i="4" s="1"/>
  <c r="G1085" i="4" s="1"/>
  <c r="G1315" i="4" s="1"/>
  <c r="G1545" i="4" s="1"/>
  <c r="G1775" i="4" s="1"/>
  <c r="G643" i="4"/>
  <c r="G873" i="4" s="1"/>
  <c r="G1103" i="4" s="1"/>
  <c r="G1333" i="4" s="1"/>
  <c r="G1563" i="4" s="1"/>
  <c r="G1793" i="4" s="1"/>
  <c r="H507" i="4"/>
  <c r="N507" i="4" s="1"/>
  <c r="H543" i="4"/>
  <c r="N543" i="4" s="1"/>
  <c r="H599" i="4"/>
  <c r="N599" i="4" s="1"/>
  <c r="F635" i="4"/>
  <c r="H635" i="4" s="1"/>
  <c r="N635" i="4" s="1"/>
  <c r="H484" i="4"/>
  <c r="N484" i="4" s="1"/>
  <c r="H603" i="4"/>
  <c r="N603" i="4" s="1"/>
  <c r="H621" i="4"/>
  <c r="N621" i="4" s="1"/>
  <c r="H639" i="4"/>
  <c r="N639" i="4" s="1"/>
  <c r="H580" i="4"/>
  <c r="N580" i="4" s="1"/>
  <c r="G605" i="4"/>
  <c r="H605" i="4" s="1"/>
  <c r="N605" i="4" s="1"/>
  <c r="H641" i="4"/>
  <c r="N641" i="4" s="1"/>
  <c r="G472" i="4"/>
  <c r="H472" i="4" s="1"/>
  <c r="N472" i="4" s="1"/>
  <c r="G541" i="4"/>
  <c r="G771" i="4" s="1"/>
  <c r="G1001" i="4" s="1"/>
  <c r="G1231" i="4" s="1"/>
  <c r="G1461" i="4" s="1"/>
  <c r="G1691" i="4" s="1"/>
  <c r="G489" i="4"/>
  <c r="G719" i="4" s="1"/>
  <c r="G949" i="4" s="1"/>
  <c r="G1179" i="4" s="1"/>
  <c r="G1409" i="4" s="1"/>
  <c r="G1639" i="4" s="1"/>
  <c r="G623" i="4"/>
  <c r="G853" i="4" s="1"/>
  <c r="G1083" i="4" s="1"/>
  <c r="G1313" i="4" s="1"/>
  <c r="G1543" i="4" s="1"/>
  <c r="G1773" i="4" s="1"/>
  <c r="G508" i="4"/>
  <c r="G738" i="4" s="1"/>
  <c r="G968" i="4" s="1"/>
  <c r="G1198" i="4" s="1"/>
  <c r="G1428" i="4" s="1"/>
  <c r="G1658" i="4" s="1"/>
  <c r="G582" i="4"/>
  <c r="G812" i="4" s="1"/>
  <c r="G1042" i="4" s="1"/>
  <c r="G1272" i="4" s="1"/>
  <c r="G1502" i="4" s="1"/>
  <c r="G1732" i="4" s="1"/>
  <c r="G482" i="4"/>
  <c r="H482" i="4" s="1"/>
  <c r="N482" i="4" s="1"/>
  <c r="G506" i="4"/>
  <c r="G736" i="4" s="1"/>
  <c r="G966" i="4" s="1"/>
  <c r="G1196" i="4" s="1"/>
  <c r="G1426" i="4" s="1"/>
  <c r="G1656" i="4" s="1"/>
  <c r="G527" i="4"/>
  <c r="G757" i="4" s="1"/>
  <c r="G987" i="4" s="1"/>
  <c r="G1217" i="4" s="1"/>
  <c r="G1447" i="4" s="1"/>
  <c r="G1677" i="4" s="1"/>
  <c r="G565" i="4"/>
  <c r="G795" i="4" s="1"/>
  <c r="G1025" i="4" s="1"/>
  <c r="G1255" i="4" s="1"/>
  <c r="G1485" i="4" s="1"/>
  <c r="G1715" i="4" s="1"/>
  <c r="G495" i="4"/>
  <c r="G725" i="4" s="1"/>
  <c r="G955" i="4" s="1"/>
  <c r="G1185" i="4" s="1"/>
  <c r="G1415" i="4" s="1"/>
  <c r="G1645" i="4" s="1"/>
  <c r="G534" i="4"/>
  <c r="G572" i="4"/>
  <c r="G802" i="4" s="1"/>
  <c r="G1032" i="4" s="1"/>
  <c r="G1262" i="4" s="1"/>
  <c r="G1492" i="4" s="1"/>
  <c r="G1722" i="4" s="1"/>
  <c r="G590" i="4"/>
  <c r="H590" i="4" s="1"/>
  <c r="N590" i="4" s="1"/>
  <c r="G608" i="4"/>
  <c r="G838" i="4" s="1"/>
  <c r="G1068" i="4" s="1"/>
  <c r="G1298" i="4" s="1"/>
  <c r="G1528" i="4" s="1"/>
  <c r="G1758" i="4" s="1"/>
  <c r="G626" i="4"/>
  <c r="G856" i="4" s="1"/>
  <c r="G1086" i="4" s="1"/>
  <c r="G1316" i="4" s="1"/>
  <c r="G1546" i="4" s="1"/>
  <c r="G1776" i="4" s="1"/>
  <c r="G678" i="4"/>
  <c r="H678" i="4" s="1"/>
  <c r="N678" i="4" s="1"/>
  <c r="G595" i="4"/>
  <c r="H595" i="4" s="1"/>
  <c r="N595" i="4" s="1"/>
  <c r="G613" i="4"/>
  <c r="H613" i="4" s="1"/>
  <c r="N613" i="4" s="1"/>
  <c r="G631" i="4"/>
  <c r="H631" i="4" s="1"/>
  <c r="N631" i="4" s="1"/>
  <c r="H519" i="4"/>
  <c r="N519" i="4" s="1"/>
  <c r="H514" i="4"/>
  <c r="N514" i="4" s="1"/>
  <c r="H573" i="4"/>
  <c r="N573" i="4" s="1"/>
  <c r="H591" i="4"/>
  <c r="N591" i="4" s="1"/>
  <c r="H609" i="4"/>
  <c r="N609" i="4" s="1"/>
  <c r="H627" i="4"/>
  <c r="N627" i="4" s="1"/>
  <c r="H515" i="4"/>
  <c r="N515" i="4" s="1"/>
  <c r="H536" i="4"/>
  <c r="N536" i="4" s="1"/>
  <c r="H592" i="4"/>
  <c r="N592" i="4" s="1"/>
  <c r="H628" i="4"/>
  <c r="N628" i="4" s="1"/>
  <c r="G481" i="4"/>
  <c r="H481" i="4" s="1"/>
  <c r="N481" i="4" s="1"/>
  <c r="G542" i="4"/>
  <c r="G772" i="4" s="1"/>
  <c r="G1002" i="4" s="1"/>
  <c r="G1232" i="4" s="1"/>
  <c r="G1462" i="4" s="1"/>
  <c r="G1692" i="4" s="1"/>
  <c r="G587" i="4"/>
  <c r="G817" i="4" s="1"/>
  <c r="G1047" i="4" s="1"/>
  <c r="G1277" i="4" s="1"/>
  <c r="G1507" i="4" s="1"/>
  <c r="G1737" i="4" s="1"/>
  <c r="H588" i="4"/>
  <c r="N588" i="4" s="1"/>
  <c r="H586" i="4"/>
  <c r="N586" i="4" s="1"/>
  <c r="G490" i="4"/>
  <c r="G720" i="4" s="1"/>
  <c r="G950" i="4" s="1"/>
  <c r="G1180" i="4" s="1"/>
  <c r="G1410" i="4" s="1"/>
  <c r="G1640" i="4" s="1"/>
  <c r="G498" i="4"/>
  <c r="H498" i="4" s="1"/>
  <c r="N498" i="4" s="1"/>
  <c r="G681" i="4"/>
  <c r="G911" i="4" s="1"/>
  <c r="G1141" i="4" s="1"/>
  <c r="G1371" i="4" s="1"/>
  <c r="G1601" i="4" s="1"/>
  <c r="G1831" i="4" s="1"/>
  <c r="G616" i="4"/>
  <c r="H616" i="4" s="1"/>
  <c r="N616" i="4" s="1"/>
  <c r="H612" i="4"/>
  <c r="N612" i="4" s="1"/>
  <c r="H479" i="4"/>
  <c r="N479" i="4" s="1"/>
  <c r="H577" i="4"/>
  <c r="N577" i="4" s="1"/>
  <c r="H634" i="4"/>
  <c r="N634" i="4" s="1"/>
  <c r="G523" i="4"/>
  <c r="H523" i="4" s="1"/>
  <c r="N523" i="4" s="1"/>
  <c r="G503" i="4"/>
  <c r="G733" i="4" s="1"/>
  <c r="G963" i="4" s="1"/>
  <c r="G1193" i="4" s="1"/>
  <c r="G1423" i="4" s="1"/>
  <c r="G1653" i="4" s="1"/>
  <c r="G569" i="4"/>
  <c r="G799" i="4" s="1"/>
  <c r="G1029" i="4" s="1"/>
  <c r="G1259" i="4" s="1"/>
  <c r="G1489" i="4" s="1"/>
  <c r="G1719" i="4" s="1"/>
  <c r="G618" i="4"/>
  <c r="H618" i="4" s="1"/>
  <c r="N618" i="4" s="1"/>
  <c r="H601" i="4"/>
  <c r="N601" i="4" s="1"/>
  <c r="G567" i="4"/>
  <c r="H567" i="4" s="1"/>
  <c r="N567" i="4" s="1"/>
  <c r="G575" i="4"/>
  <c r="G805" i="4" s="1"/>
  <c r="G1035" i="4" s="1"/>
  <c r="G1265" i="4" s="1"/>
  <c r="G1495" i="4" s="1"/>
  <c r="G1725" i="4" s="1"/>
  <c r="G540" i="4"/>
  <c r="H540" i="4" s="1"/>
  <c r="N540" i="4" s="1"/>
  <c r="G632" i="4"/>
  <c r="G862" i="4" s="1"/>
  <c r="G1092" i="4" s="1"/>
  <c r="G1322" i="4" s="1"/>
  <c r="G1552" i="4" s="1"/>
  <c r="G1782" i="4" s="1"/>
  <c r="G679" i="4"/>
  <c r="H679" i="4" s="1"/>
  <c r="N679" i="4" s="1"/>
  <c r="H597" i="4"/>
  <c r="N597" i="4" s="1"/>
  <c r="H619" i="4"/>
  <c r="N619" i="4" s="1"/>
  <c r="H516" i="4"/>
  <c r="N516" i="4" s="1"/>
  <c r="G505" i="4"/>
  <c r="H505" i="4" s="1"/>
  <c r="N505" i="4" s="1"/>
  <c r="G524" i="4"/>
  <c r="H524" i="4" s="1"/>
  <c r="N524" i="4" s="1"/>
  <c r="G531" i="4"/>
  <c r="H531" i="4" s="1"/>
  <c r="N531" i="4" s="1"/>
  <c r="G600" i="4"/>
  <c r="G830" i="4" s="1"/>
  <c r="G1060" i="4" s="1"/>
  <c r="G1290" i="4" s="1"/>
  <c r="G1520" i="4" s="1"/>
  <c r="G1750" i="4" s="1"/>
  <c r="G511" i="4"/>
  <c r="H511" i="4" s="1"/>
  <c r="N511" i="4" s="1"/>
  <c r="G585" i="4"/>
  <c r="H585" i="4" s="1"/>
  <c r="N585" i="4" s="1"/>
  <c r="G509" i="4"/>
  <c r="H509" i="4" s="1"/>
  <c r="N509" i="4" s="1"/>
  <c r="G611" i="4"/>
  <c r="H611" i="4" s="1"/>
  <c r="N611" i="4" s="1"/>
  <c r="G598" i="4"/>
  <c r="G828" i="4" s="1"/>
  <c r="G1058" i="4" s="1"/>
  <c r="G1288" i="4" s="1"/>
  <c r="G1518" i="4" s="1"/>
  <c r="G1748" i="4" s="1"/>
  <c r="G496" i="4"/>
  <c r="H496" i="4" s="1"/>
  <c r="N496" i="4" s="1"/>
  <c r="G488" i="4"/>
  <c r="H488" i="4" s="1"/>
  <c r="N488" i="4" s="1"/>
  <c r="G477" i="4"/>
  <c r="H477" i="4" s="1"/>
  <c r="N477" i="4" s="1"/>
  <c r="G504" i="4"/>
  <c r="H504" i="4" s="1"/>
  <c r="N504" i="4" s="1"/>
  <c r="G578" i="4"/>
  <c r="H578" i="4" s="1"/>
  <c r="N578" i="4" s="1"/>
  <c r="G614" i="4"/>
  <c r="G844" i="4" s="1"/>
  <c r="G1074" i="4" s="1"/>
  <c r="G1304" i="4" s="1"/>
  <c r="G1534" i="4" s="1"/>
  <c r="G1764" i="4" s="1"/>
  <c r="H495" i="4"/>
  <c r="N495" i="4" s="1"/>
  <c r="H636" i="4"/>
  <c r="N636" i="4" s="1"/>
  <c r="H625" i="4"/>
  <c r="N625" i="4" s="1"/>
  <c r="G866" i="4"/>
  <c r="G1096" i="4" s="1"/>
  <c r="G1326" i="4" s="1"/>
  <c r="G1556" i="4" s="1"/>
  <c r="G1786" i="4" s="1"/>
  <c r="G822" i="4"/>
  <c r="G1052" i="4" s="1"/>
  <c r="G1282" i="4" s="1"/>
  <c r="G1512" i="4" s="1"/>
  <c r="G1742" i="4" s="1"/>
  <c r="F800" i="4"/>
  <c r="F1030" i="4" s="1"/>
  <c r="F1260" i="4" s="1"/>
  <c r="F1490" i="4" s="1"/>
  <c r="F1720" i="4" s="1"/>
  <c r="F724" i="4"/>
  <c r="F954" i="4" s="1"/>
  <c r="F1184" i="4" s="1"/>
  <c r="F1414" i="4" s="1"/>
  <c r="F1644" i="4" s="1"/>
  <c r="G714" i="4"/>
  <c r="G944" i="4" s="1"/>
  <c r="G1174" i="4" s="1"/>
  <c r="G1404" i="4" s="1"/>
  <c r="G1634" i="4" s="1"/>
  <c r="G869" i="4"/>
  <c r="G1099" i="4" s="1"/>
  <c r="G1329" i="4" s="1"/>
  <c r="G1559" i="4" s="1"/>
  <c r="G1789" i="4" s="1"/>
  <c r="F744" i="4"/>
  <c r="F974" i="4" s="1"/>
  <c r="F1204" i="4" s="1"/>
  <c r="F1434" i="4" s="1"/>
  <c r="F1664" i="4" s="1"/>
  <c r="F839" i="4"/>
  <c r="F1069" i="4" s="1"/>
  <c r="F1299" i="4" s="1"/>
  <c r="F1529" i="4" s="1"/>
  <c r="F1759" i="4" s="1"/>
  <c r="F760" i="4"/>
  <c r="F990" i="4" s="1"/>
  <c r="F1220" i="4" s="1"/>
  <c r="E701" i="4"/>
  <c r="E931" i="4" s="1"/>
  <c r="E1161" i="4" s="1"/>
  <c r="E1391" i="4" s="1"/>
  <c r="E1621" i="4" s="1"/>
  <c r="F850" i="4"/>
  <c r="F1080" i="4" s="1"/>
  <c r="F1310" i="4" s="1"/>
  <c r="F1540" i="4" s="1"/>
  <c r="F1770" i="4" s="1"/>
  <c r="G760" i="4"/>
  <c r="G990" i="4" s="1"/>
  <c r="G1220" i="4" s="1"/>
  <c r="G1450" i="4" s="1"/>
  <c r="G1680" i="4" s="1"/>
  <c r="G767" i="4"/>
  <c r="G823" i="4"/>
  <c r="G1053" i="4" s="1"/>
  <c r="G1283" i="4" s="1"/>
  <c r="G1513" i="4" s="1"/>
  <c r="G1743" i="4" s="1"/>
  <c r="G872" i="4"/>
  <c r="G1102" i="4" s="1"/>
  <c r="G1332" i="4" s="1"/>
  <c r="G1562" i="4" s="1"/>
  <c r="G1792" i="4" s="1"/>
  <c r="F713" i="4"/>
  <c r="F943" i="4" s="1"/>
  <c r="F1173" i="4" s="1"/>
  <c r="F1403" i="4" s="1"/>
  <c r="F1633" i="4" s="1"/>
  <c r="F729" i="4"/>
  <c r="F959" i="4" s="1"/>
  <c r="F1189" i="4" s="1"/>
  <c r="F1419" i="4" s="1"/>
  <c r="F1649" i="4" s="1"/>
  <c r="F822" i="4"/>
  <c r="B702" i="4"/>
  <c r="B932" i="4" s="1"/>
  <c r="B1162" i="4" s="1"/>
  <c r="B1392" i="4" s="1"/>
  <c r="B1622" i="4" s="1"/>
  <c r="F814" i="4"/>
  <c r="F1044" i="4" s="1"/>
  <c r="F1274" i="4" s="1"/>
  <c r="F1504" i="4" s="1"/>
  <c r="F1734" i="4" s="1"/>
  <c r="G809" i="4"/>
  <c r="G1039" i="4" s="1"/>
  <c r="G1269" i="4" s="1"/>
  <c r="G1499" i="4" s="1"/>
  <c r="G1729" i="4" s="1"/>
  <c r="G858" i="4"/>
  <c r="G1088" i="4" s="1"/>
  <c r="G1318" i="4" s="1"/>
  <c r="G1548" i="4" s="1"/>
  <c r="G1778" i="4" s="1"/>
  <c r="F854" i="4"/>
  <c r="F1084" i="4" s="1"/>
  <c r="F1314" i="4" s="1"/>
  <c r="F1544" i="4" s="1"/>
  <c r="F1774" i="4" s="1"/>
  <c r="F867" i="4"/>
  <c r="F1097" i="4" s="1"/>
  <c r="F1327" i="4" s="1"/>
  <c r="F1557" i="4" s="1"/>
  <c r="F1787" i="4" s="1"/>
  <c r="O296" i="4"/>
  <c r="P296" i="4" s="1"/>
  <c r="G756" i="4"/>
  <c r="G986" i="4" s="1"/>
  <c r="G1216" i="4" s="1"/>
  <c r="G1446" i="4" s="1"/>
  <c r="G1676" i="4" s="1"/>
  <c r="O286" i="4"/>
  <c r="P286" i="4" s="1"/>
  <c r="G746" i="4"/>
  <c r="G976" i="4" s="1"/>
  <c r="G1206" i="4" s="1"/>
  <c r="G1436" i="4" s="1"/>
  <c r="G1666" i="4" s="1"/>
  <c r="G851" i="4"/>
  <c r="G1081" i="4" s="1"/>
  <c r="G1311" i="4" s="1"/>
  <c r="G1541" i="4" s="1"/>
  <c r="G1771" i="4" s="1"/>
  <c r="G807" i="4"/>
  <c r="G1037" i="4" s="1"/>
  <c r="G1267" i="4" s="1"/>
  <c r="G1497" i="4" s="1"/>
  <c r="G1727" i="4" s="1"/>
  <c r="F821" i="4"/>
  <c r="F1051" i="4" s="1"/>
  <c r="F1281" i="4" s="1"/>
  <c r="F1511" i="4" s="1"/>
  <c r="F1741" i="4" s="1"/>
  <c r="D791" i="4"/>
  <c r="D1021" i="4" s="1"/>
  <c r="D1251" i="4" s="1"/>
  <c r="D1481" i="4" s="1"/>
  <c r="D1711" i="4" s="1"/>
  <c r="G798" i="4"/>
  <c r="G1028" i="4" s="1"/>
  <c r="G1258" i="4" s="1"/>
  <c r="G1488" i="4" s="1"/>
  <c r="G1718" i="4" s="1"/>
  <c r="G859" i="4"/>
  <c r="G1089" i="4" s="1"/>
  <c r="G1319" i="4" s="1"/>
  <c r="G1549" i="4" s="1"/>
  <c r="G1779" i="4" s="1"/>
  <c r="G836" i="4"/>
  <c r="G1066" i="4" s="1"/>
  <c r="G1296" i="4" s="1"/>
  <c r="G1526" i="4" s="1"/>
  <c r="G1756" i="4" s="1"/>
  <c r="G854" i="4"/>
  <c r="G1084" i="4" s="1"/>
  <c r="G1314" i="4" s="1"/>
  <c r="G1544" i="4" s="1"/>
  <c r="G1774" i="4" s="1"/>
  <c r="G810" i="4"/>
  <c r="G1040" i="4" s="1"/>
  <c r="G1270" i="4" s="1"/>
  <c r="G1500" i="4" s="1"/>
  <c r="G1730" i="4" s="1"/>
  <c r="G864" i="4"/>
  <c r="G1094" i="4" s="1"/>
  <c r="G1324" i="4" s="1"/>
  <c r="G1554" i="4" s="1"/>
  <c r="G1784" i="4" s="1"/>
  <c r="F847" i="4"/>
  <c r="F1077" i="4" s="1"/>
  <c r="F1307" i="4" s="1"/>
  <c r="F1537" i="4" s="1"/>
  <c r="F1767" i="4" s="1"/>
  <c r="F705" i="4"/>
  <c r="F935" i="4" s="1"/>
  <c r="F1165" i="4" s="1"/>
  <c r="F1395" i="4" s="1"/>
  <c r="F1625" i="4" s="1"/>
  <c r="F824" i="4"/>
  <c r="F1054" i="4" s="1"/>
  <c r="F1284" i="4" s="1"/>
  <c r="F1514" i="4" s="1"/>
  <c r="F1744" i="4" s="1"/>
  <c r="F912" i="4"/>
  <c r="F1142" i="4" s="1"/>
  <c r="F1372" i="4" s="1"/>
  <c r="F1602" i="4" s="1"/>
  <c r="F1832" i="4" s="1"/>
  <c r="F709" i="4"/>
  <c r="F939" i="4" s="1"/>
  <c r="F1169" i="4" s="1"/>
  <c r="F1399" i="4" s="1"/>
  <c r="F1629" i="4" s="1"/>
  <c r="F807" i="4"/>
  <c r="F832" i="4"/>
  <c r="F1062" i="4" s="1"/>
  <c r="F1292" i="4" s="1"/>
  <c r="F1522" i="4" s="1"/>
  <c r="F1752" i="4" s="1"/>
  <c r="G744" i="4"/>
  <c r="G974" i="4" s="1"/>
  <c r="G1204" i="4" s="1"/>
  <c r="G1434" i="4" s="1"/>
  <c r="G1664" i="4" s="1"/>
  <c r="G800" i="4"/>
  <c r="G1030" i="4" s="1"/>
  <c r="G1260" i="4" s="1"/>
  <c r="G1490" i="4" s="1"/>
  <c r="G1720" i="4" s="1"/>
  <c r="G742" i="4"/>
  <c r="G972" i="4" s="1"/>
  <c r="G1202" i="4" s="1"/>
  <c r="G1432" i="4" s="1"/>
  <c r="G1662" i="4" s="1"/>
  <c r="G821" i="4"/>
  <c r="G1051" i="4" s="1"/>
  <c r="G1281" i="4" s="1"/>
  <c r="G1511" i="4" s="1"/>
  <c r="G1741" i="4" s="1"/>
  <c r="G839" i="4"/>
  <c r="G1069" i="4" s="1"/>
  <c r="G1299" i="4" s="1"/>
  <c r="G1529" i="4" s="1"/>
  <c r="G1759" i="4" s="1"/>
  <c r="G857" i="4"/>
  <c r="G1087" i="4" s="1"/>
  <c r="G1317" i="4" s="1"/>
  <c r="G1547" i="4" s="1"/>
  <c r="G1777" i="4" s="1"/>
  <c r="G813" i="4"/>
  <c r="G1043" i="4" s="1"/>
  <c r="G1273" i="4" s="1"/>
  <c r="G1503" i="4" s="1"/>
  <c r="G1733" i="4" s="1"/>
  <c r="G849" i="4"/>
  <c r="G1079" i="4" s="1"/>
  <c r="G1309" i="4" s="1"/>
  <c r="G1539" i="4" s="1"/>
  <c r="G1769" i="4" s="1"/>
  <c r="G867" i="4"/>
  <c r="G1097" i="4" s="1"/>
  <c r="G1327" i="4" s="1"/>
  <c r="G1557" i="4" s="1"/>
  <c r="G1787" i="4" s="1"/>
  <c r="F708" i="4"/>
  <c r="F938" i="4" s="1"/>
  <c r="F1168" i="4" s="1"/>
  <c r="F1398" i="4" s="1"/>
  <c r="F1628" i="4" s="1"/>
  <c r="F732" i="4"/>
  <c r="F962" i="4" s="1"/>
  <c r="F1192" i="4" s="1"/>
  <c r="F1422" i="4" s="1"/>
  <c r="F1652" i="4" s="1"/>
  <c r="F706" i="4"/>
  <c r="F936" i="4" s="1"/>
  <c r="F1166" i="4" s="1"/>
  <c r="F1396" i="4" s="1"/>
  <c r="F864" i="4"/>
  <c r="F1094" i="4" s="1"/>
  <c r="E702" i="4"/>
  <c r="E932" i="4" s="1"/>
  <c r="E1162" i="4" s="1"/>
  <c r="E1392" i="4" s="1"/>
  <c r="E1622" i="4" s="1"/>
  <c r="G910" i="4"/>
  <c r="G1140" i="4" s="1"/>
  <c r="G1370" i="4" s="1"/>
  <c r="G1600" i="4" s="1"/>
  <c r="G1830" i="4" s="1"/>
  <c r="G774" i="4"/>
  <c r="G1004" i="4" s="1"/>
  <c r="G1234" i="4" s="1"/>
  <c r="G1464" i="4" s="1"/>
  <c r="G1694" i="4" s="1"/>
  <c r="G833" i="4"/>
  <c r="G1063" i="4" s="1"/>
  <c r="G1293" i="4" s="1"/>
  <c r="G1523" i="4" s="1"/>
  <c r="G1753" i="4" s="1"/>
  <c r="F703" i="4"/>
  <c r="F933" i="4" s="1"/>
  <c r="F1163" i="4" s="1"/>
  <c r="A702" i="4"/>
  <c r="A932" i="4" s="1"/>
  <c r="A1162" i="4" s="1"/>
  <c r="A1392" i="4" s="1"/>
  <c r="A1622" i="4" s="1"/>
  <c r="G705" i="4"/>
  <c r="G935" i="4" s="1"/>
  <c r="G1165" i="4" s="1"/>
  <c r="G1395" i="4" s="1"/>
  <c r="G1625" i="4" s="1"/>
  <c r="O269" i="4"/>
  <c r="P269" i="4" s="1"/>
  <c r="G729" i="4"/>
  <c r="G959" i="4" s="1"/>
  <c r="G1189" i="4" s="1"/>
  <c r="G1419" i="4" s="1"/>
  <c r="G1649" i="4" s="1"/>
  <c r="G703" i="4"/>
  <c r="G933" i="4" s="1"/>
  <c r="G1163" i="4" s="1"/>
  <c r="G1393" i="4" s="1"/>
  <c r="G1623" i="4" s="1"/>
  <c r="O267" i="4"/>
  <c r="P267" i="4" s="1"/>
  <c r="G727" i="4"/>
  <c r="G957" i="4" s="1"/>
  <c r="G1187" i="4" s="1"/>
  <c r="G1417" i="4" s="1"/>
  <c r="G1647" i="4" s="1"/>
  <c r="G737" i="4"/>
  <c r="G967" i="4" s="1"/>
  <c r="G1197" i="4" s="1"/>
  <c r="G1427" i="4" s="1"/>
  <c r="G1657" i="4" s="1"/>
  <c r="G773" i="4"/>
  <c r="G1003" i="4" s="1"/>
  <c r="G1233" i="4" s="1"/>
  <c r="G1463" i="4" s="1"/>
  <c r="G1693" i="4" s="1"/>
  <c r="G829" i="4"/>
  <c r="G1059" i="4" s="1"/>
  <c r="G1289" i="4" s="1"/>
  <c r="G1519" i="4" s="1"/>
  <c r="G1749" i="4" s="1"/>
  <c r="G847" i="4"/>
  <c r="G1077" i="4" s="1"/>
  <c r="G1307" i="4" s="1"/>
  <c r="G1537" i="4" s="1"/>
  <c r="G1767" i="4" s="1"/>
  <c r="G824" i="4"/>
  <c r="G1054" i="4" s="1"/>
  <c r="G1284" i="4" s="1"/>
  <c r="G1514" i="4" s="1"/>
  <c r="G1744" i="4" s="1"/>
  <c r="G912" i="4"/>
  <c r="G1142" i="4" s="1"/>
  <c r="G1372" i="4" s="1"/>
  <c r="G1602" i="4" s="1"/>
  <c r="G1832" i="4" s="1"/>
  <c r="F823" i="4"/>
  <c r="F774" i="4"/>
  <c r="F866" i="4"/>
  <c r="G709" i="4"/>
  <c r="G939" i="4" s="1"/>
  <c r="G1169" i="4" s="1"/>
  <c r="G1399" i="4" s="1"/>
  <c r="G1629" i="4" s="1"/>
  <c r="G840" i="4"/>
  <c r="G1070" i="4" s="1"/>
  <c r="G1300" i="4" s="1"/>
  <c r="G1530" i="4" s="1"/>
  <c r="G1760" i="4" s="1"/>
  <c r="B701" i="4"/>
  <c r="B931" i="4" s="1"/>
  <c r="B1161" i="4" s="1"/>
  <c r="B1391" i="4" s="1"/>
  <c r="B1621" i="4" s="1"/>
  <c r="G708" i="4"/>
  <c r="G938" i="4" s="1"/>
  <c r="G1168" i="4" s="1"/>
  <c r="G1398" i="4" s="1"/>
  <c r="G1628" i="4" s="1"/>
  <c r="G732" i="4"/>
  <c r="G962" i="4" s="1"/>
  <c r="G1192" i="4" s="1"/>
  <c r="G1422" i="4" s="1"/>
  <c r="G1652" i="4" s="1"/>
  <c r="G706" i="4"/>
  <c r="G936" i="4" s="1"/>
  <c r="G1166" i="4" s="1"/>
  <c r="G1396" i="4" s="1"/>
  <c r="G1626" i="4" s="1"/>
  <c r="G713" i="4"/>
  <c r="G943" i="4" s="1"/>
  <c r="G1173" i="4" s="1"/>
  <c r="G1403" i="4" s="1"/>
  <c r="G1633" i="4" s="1"/>
  <c r="G814" i="4"/>
  <c r="G1044" i="4" s="1"/>
  <c r="G1274" i="4" s="1"/>
  <c r="G1504" i="4" s="1"/>
  <c r="G1734" i="4" s="1"/>
  <c r="G832" i="4"/>
  <c r="G1062" i="4" s="1"/>
  <c r="G1292" i="4" s="1"/>
  <c r="G1522" i="4" s="1"/>
  <c r="G1752" i="4" s="1"/>
  <c r="G850" i="4"/>
  <c r="G1080" i="4" s="1"/>
  <c r="G1310" i="4" s="1"/>
  <c r="G1540" i="4" s="1"/>
  <c r="G1770" i="4" s="1"/>
  <c r="F737" i="4"/>
  <c r="F829" i="4"/>
  <c r="A701" i="4"/>
  <c r="A931" i="4" s="1"/>
  <c r="A1161" i="4" s="1"/>
  <c r="A1391" i="4" s="1"/>
  <c r="A1621" i="4" s="1"/>
  <c r="O300" i="4"/>
  <c r="P300" i="4" s="1"/>
  <c r="O282" i="4"/>
  <c r="P282" i="4" s="1"/>
  <c r="E101" i="2"/>
  <c r="G101" i="2" s="1"/>
  <c r="H242" i="4"/>
  <c r="N242" i="4" s="1"/>
  <c r="H350" i="4"/>
  <c r="N350" i="4" s="1"/>
  <c r="H364" i="4"/>
  <c r="N364" i="4" s="1"/>
  <c r="H353" i="4"/>
  <c r="N353" i="4" s="1"/>
  <c r="H389" i="4"/>
  <c r="N389" i="4" s="1"/>
  <c r="H314" i="4"/>
  <c r="N314" i="4" s="1"/>
  <c r="H404" i="4"/>
  <c r="N404" i="4" s="1"/>
  <c r="H373" i="4"/>
  <c r="N373" i="4" s="1"/>
  <c r="H249" i="4"/>
  <c r="N249" i="4" s="1"/>
  <c r="H409" i="4"/>
  <c r="N409" i="4" s="1"/>
  <c r="H376" i="4"/>
  <c r="N376" i="4" s="1"/>
  <c r="H253" i="4"/>
  <c r="N253" i="4" s="1"/>
  <c r="H397" i="4"/>
  <c r="N397" i="4" s="1"/>
  <c r="H284" i="4"/>
  <c r="N284" i="4" s="1"/>
  <c r="H406" i="4"/>
  <c r="N406" i="4" s="1"/>
  <c r="H394" i="4"/>
  <c r="N394" i="4" s="1"/>
  <c r="H407" i="4"/>
  <c r="N407" i="4" s="1"/>
  <c r="H387" i="4"/>
  <c r="N387" i="4" s="1"/>
  <c r="H361" i="4"/>
  <c r="N361" i="4" s="1"/>
  <c r="H282" i="4"/>
  <c r="N282" i="4" s="1"/>
  <c r="H398" i="4"/>
  <c r="N398" i="4" s="1"/>
  <c r="H300" i="4"/>
  <c r="N300" i="4" s="1"/>
  <c r="H354" i="4"/>
  <c r="N354" i="4" s="1"/>
  <c r="H305" i="4"/>
  <c r="N305" i="4" s="1"/>
  <c r="H297" i="4"/>
  <c r="N297" i="4" s="1"/>
  <c r="H293" i="4"/>
  <c r="N293" i="4" s="1"/>
  <c r="H247" i="4"/>
  <c r="N247" i="4" s="1"/>
  <c r="H301" i="4"/>
  <c r="N301" i="4" s="1"/>
  <c r="H345" i="4"/>
  <c r="N345" i="4" s="1"/>
  <c r="H452" i="4"/>
  <c r="H248" i="4"/>
  <c r="N248" i="4" s="1"/>
  <c r="H349" i="4"/>
  <c r="N349" i="4" s="1"/>
  <c r="H281" i="4"/>
  <c r="N281" i="4" s="1"/>
  <c r="H299" i="4"/>
  <c r="N299" i="4" s="1"/>
  <c r="H246" i="4"/>
  <c r="N246" i="4" s="1"/>
  <c r="H347" i="4"/>
  <c r="N347" i="4" s="1"/>
  <c r="H252" i="4"/>
  <c r="N252" i="4" s="1"/>
  <c r="H270" i="4"/>
  <c r="N270" i="4" s="1"/>
  <c r="H306" i="4"/>
  <c r="N306" i="4" s="1"/>
  <c r="H307" i="4"/>
  <c r="N307" i="4" s="1"/>
  <c r="H289" i="4"/>
  <c r="N289" i="4" s="1"/>
  <c r="H372" i="4"/>
  <c r="N372" i="4" s="1"/>
  <c r="H351" i="4"/>
  <c r="N351" i="4" s="1"/>
  <c r="H391" i="4"/>
  <c r="N391" i="4" s="1"/>
  <c r="H380" i="4"/>
  <c r="N380" i="4" s="1"/>
  <c r="H341" i="4"/>
  <c r="N341" i="4" s="1"/>
  <c r="H359" i="4"/>
  <c r="N359" i="4" s="1"/>
  <c r="H377" i="4"/>
  <c r="N377" i="4" s="1"/>
  <c r="H395" i="4"/>
  <c r="N395" i="4" s="1"/>
  <c r="H413" i="4"/>
  <c r="N413" i="4" s="1"/>
  <c r="H254" i="4"/>
  <c r="N254" i="4" s="1"/>
  <c r="H266" i="4"/>
  <c r="N266" i="4" s="1"/>
  <c r="H302" i="4"/>
  <c r="N302" i="4" s="1"/>
  <c r="H337" i="4"/>
  <c r="N337" i="4" s="1"/>
  <c r="H255" i="4"/>
  <c r="N255" i="4" s="1"/>
  <c r="H273" i="4"/>
  <c r="N273" i="4" s="1"/>
  <c r="H291" i="4"/>
  <c r="N291" i="4" s="1"/>
  <c r="H309" i="4"/>
  <c r="N309" i="4" s="1"/>
  <c r="H274" i="4"/>
  <c r="N274" i="4" s="1"/>
  <c r="H292" i="4"/>
  <c r="N292" i="4" s="1"/>
  <c r="H310" i="4"/>
  <c r="N310" i="4" s="1"/>
  <c r="H408" i="4"/>
  <c r="N408" i="4" s="1"/>
  <c r="H344" i="4"/>
  <c r="N344" i="4" s="1"/>
  <c r="H272" i="4"/>
  <c r="N272" i="4" s="1"/>
  <c r="H251" i="4"/>
  <c r="N251" i="4" s="1"/>
  <c r="H269" i="4"/>
  <c r="N269" i="4" s="1"/>
  <c r="H287" i="4"/>
  <c r="N287" i="4" s="1"/>
  <c r="H352" i="4"/>
  <c r="N352" i="4" s="1"/>
  <c r="H258" i="4"/>
  <c r="N258" i="4" s="1"/>
  <c r="H276" i="4"/>
  <c r="N276" i="4" s="1"/>
  <c r="H294" i="4"/>
  <c r="N294" i="4" s="1"/>
  <c r="H312" i="4"/>
  <c r="N312" i="4" s="1"/>
  <c r="H259" i="4"/>
  <c r="N259" i="4" s="1"/>
  <c r="H295" i="4"/>
  <c r="N295" i="4" s="1"/>
  <c r="H390" i="4"/>
  <c r="N390" i="4" s="1"/>
  <c r="H357" i="4"/>
  <c r="N357" i="4" s="1"/>
  <c r="H375" i="4"/>
  <c r="N375" i="4" s="1"/>
  <c r="H393" i="4"/>
  <c r="N393" i="4" s="1"/>
  <c r="H411" i="4"/>
  <c r="N411" i="4" s="1"/>
  <c r="H382" i="4"/>
  <c r="N382" i="4" s="1"/>
  <c r="H365" i="4"/>
  <c r="N365" i="4" s="1"/>
  <c r="H383" i="4"/>
  <c r="N383" i="4" s="1"/>
  <c r="H401" i="4"/>
  <c r="N401" i="4" s="1"/>
  <c r="H290" i="4"/>
  <c r="N290" i="4" s="1"/>
  <c r="H355" i="4"/>
  <c r="N355" i="4" s="1"/>
  <c r="H279" i="4"/>
  <c r="N279" i="4" s="1"/>
  <c r="H280" i="4"/>
  <c r="N280" i="4" s="1"/>
  <c r="H298" i="4"/>
  <c r="N298" i="4" s="1"/>
  <c r="H336" i="4"/>
  <c r="N336" i="4" s="1"/>
  <c r="H342" i="4"/>
  <c r="N342" i="4" s="1"/>
  <c r="H360" i="4"/>
  <c r="N360" i="4" s="1"/>
  <c r="H378" i="4"/>
  <c r="N378" i="4" s="1"/>
  <c r="H396" i="4"/>
  <c r="N396" i="4" s="1"/>
  <c r="H448" i="4"/>
  <c r="N448" i="4" s="1"/>
  <c r="H367" i="4"/>
  <c r="N367" i="4" s="1"/>
  <c r="H385" i="4"/>
  <c r="N385" i="4" s="1"/>
  <c r="H400" i="4"/>
  <c r="N400" i="4" s="1"/>
  <c r="H449" i="4"/>
  <c r="N449" i="4" s="1"/>
  <c r="H368" i="4"/>
  <c r="N368" i="4" s="1"/>
  <c r="H386" i="4"/>
  <c r="N386" i="4" s="1"/>
  <c r="H405" i="4"/>
  <c r="N405" i="4" s="1"/>
  <c r="H343" i="4"/>
  <c r="N343" i="4" s="1"/>
  <c r="H283" i="4"/>
  <c r="N283" i="4" s="1"/>
  <c r="H403" i="4"/>
  <c r="N403" i="4" s="1"/>
  <c r="H335" i="4"/>
  <c r="N335" i="4" s="1"/>
  <c r="H275" i="4"/>
  <c r="N275" i="4" s="1"/>
  <c r="H308" i="4"/>
  <c r="N308" i="4" s="1"/>
  <c r="H358" i="4"/>
  <c r="N358" i="4" s="1"/>
  <c r="H265" i="4"/>
  <c r="N265" i="4" s="1"/>
  <c r="H339" i="4"/>
  <c r="N339" i="4" s="1"/>
  <c r="H381" i="4"/>
  <c r="N381" i="4" s="1"/>
  <c r="H451" i="4"/>
  <c r="N451" i="4" s="1"/>
  <c r="H370" i="4"/>
  <c r="N370" i="4" s="1"/>
  <c r="H388" i="4"/>
  <c r="N388" i="4" s="1"/>
  <c r="H371" i="4"/>
  <c r="N371" i="4" s="1"/>
  <c r="H245" i="4"/>
  <c r="N245" i="4" s="1"/>
  <c r="H340" i="4"/>
  <c r="N340" i="4" s="1"/>
  <c r="H260" i="4"/>
  <c r="N260" i="4" s="1"/>
  <c r="H278" i="4"/>
  <c r="N278" i="4" s="1"/>
  <c r="H311" i="4"/>
  <c r="N311" i="4" s="1"/>
  <c r="H346" i="4"/>
  <c r="N346" i="4" s="1"/>
  <c r="H243" i="4"/>
  <c r="N243" i="4" s="1"/>
  <c r="H338" i="4"/>
  <c r="N338" i="4" s="1"/>
  <c r="H267" i="4"/>
  <c r="N267" i="4" s="1"/>
  <c r="H285" i="4"/>
  <c r="N285" i="4" s="1"/>
  <c r="H303" i="4"/>
  <c r="N303" i="4" s="1"/>
  <c r="H250" i="4"/>
  <c r="N250" i="4" s="1"/>
  <c r="H268" i="4"/>
  <c r="N268" i="4" s="1"/>
  <c r="H286" i="4"/>
  <c r="N286" i="4" s="1"/>
  <c r="H304" i="4"/>
  <c r="N304" i="4" s="1"/>
  <c r="H369" i="4"/>
  <c r="N369" i="4" s="1"/>
  <c r="H348" i="4"/>
  <c r="N348" i="4" s="1"/>
  <c r="H366" i="4"/>
  <c r="N366" i="4" s="1"/>
  <c r="H384" i="4"/>
  <c r="N384" i="4" s="1"/>
  <c r="H402" i="4"/>
  <c r="N402" i="4" s="1"/>
  <c r="H379" i="4"/>
  <c r="N379" i="4" s="1"/>
  <c r="H412" i="4"/>
  <c r="N412" i="4" s="1"/>
  <c r="H362" i="4"/>
  <c r="N362" i="4" s="1"/>
  <c r="H450" i="4"/>
  <c r="N450" i="4" s="1"/>
  <c r="H356" i="4"/>
  <c r="N356" i="4" s="1"/>
  <c r="H374" i="4"/>
  <c r="N374" i="4" s="1"/>
  <c r="H392" i="4"/>
  <c r="N392" i="4" s="1"/>
  <c r="H410" i="4"/>
  <c r="N410" i="4" s="1"/>
  <c r="H363" i="4"/>
  <c r="N363" i="4" s="1"/>
  <c r="H399" i="4"/>
  <c r="N399" i="4" s="1"/>
  <c r="H277" i="4"/>
  <c r="N277" i="4" s="1"/>
  <c r="H313" i="4"/>
  <c r="N313" i="4" s="1"/>
  <c r="H571" i="4" l="1"/>
  <c r="N571" i="4" s="1"/>
  <c r="H510" i="4"/>
  <c r="N510" i="4" s="1"/>
  <c r="H587" i="4"/>
  <c r="N587" i="4" s="1"/>
  <c r="H632" i="4"/>
  <c r="N632" i="4" s="1"/>
  <c r="H576" i="4"/>
  <c r="N576" i="4" s="1"/>
  <c r="H566" i="4"/>
  <c r="N566" i="4" s="1"/>
  <c r="H527" i="4"/>
  <c r="N527" i="4" s="1"/>
  <c r="H541" i="4"/>
  <c r="N541" i="4" s="1"/>
  <c r="H538" i="4"/>
  <c r="N538" i="4" s="1"/>
  <c r="G761" i="4"/>
  <c r="G991" i="4" s="1"/>
  <c r="G1221" i="4" s="1"/>
  <c r="G1451" i="4" s="1"/>
  <c r="G1681" i="4" s="1"/>
  <c r="H500" i="4"/>
  <c r="N500" i="4" s="1"/>
  <c r="H506" i="4"/>
  <c r="N506" i="4" s="1"/>
  <c r="H596" i="4"/>
  <c r="N596" i="4" s="1"/>
  <c r="H582" i="4"/>
  <c r="N582" i="4" s="1"/>
  <c r="H581" i="4"/>
  <c r="N581" i="4" s="1"/>
  <c r="H640" i="4"/>
  <c r="N640" i="4" s="1"/>
  <c r="H574" i="4"/>
  <c r="N574" i="4" s="1"/>
  <c r="H633" i="4"/>
  <c r="N633" i="4" s="1"/>
  <c r="H626" i="4"/>
  <c r="N626" i="4" s="1"/>
  <c r="H517" i="4"/>
  <c r="N517" i="4" s="1"/>
  <c r="H525" i="4"/>
  <c r="N525" i="4" s="1"/>
  <c r="H485" i="4"/>
  <c r="N485" i="4" s="1"/>
  <c r="H490" i="4"/>
  <c r="N490" i="4" s="1"/>
  <c r="H622" i="4"/>
  <c r="N622" i="4" s="1"/>
  <c r="H539" i="4"/>
  <c r="N539" i="4" s="1"/>
  <c r="G868" i="4"/>
  <c r="G1098" i="4" s="1"/>
  <c r="G1328" i="4" s="1"/>
  <c r="G1558" i="4" s="1"/>
  <c r="G1788" i="4" s="1"/>
  <c r="H521" i="4"/>
  <c r="N521" i="4" s="1"/>
  <c r="H480" i="4"/>
  <c r="N480" i="4" s="1"/>
  <c r="G808" i="4"/>
  <c r="G1038" i="4" s="1"/>
  <c r="G1268" i="4" s="1"/>
  <c r="G1498" i="4" s="1"/>
  <c r="G1728" i="4" s="1"/>
  <c r="G754" i="4"/>
  <c r="G984" i="4" s="1"/>
  <c r="G1214" i="4" s="1"/>
  <c r="G1444" i="4" s="1"/>
  <c r="G1674" i="4" s="1"/>
  <c r="G753" i="4"/>
  <c r="G983" i="4" s="1"/>
  <c r="G1213" i="4" s="1"/>
  <c r="G1443" i="4" s="1"/>
  <c r="G1673" i="4" s="1"/>
  <c r="H534" i="4"/>
  <c r="N534" i="4" s="1"/>
  <c r="O534" i="4"/>
  <c r="P534" i="4" s="1"/>
  <c r="G759" i="4"/>
  <c r="G989" i="4" s="1"/>
  <c r="G1219" i="4" s="1"/>
  <c r="G1449" i="4" s="1"/>
  <c r="G1679" i="4" s="1"/>
  <c r="O529" i="4"/>
  <c r="P529" i="4" s="1"/>
  <c r="G741" i="4"/>
  <c r="G971" i="4" s="1"/>
  <c r="G1201" i="4" s="1"/>
  <c r="G1431" i="4" s="1"/>
  <c r="G1661" i="4" s="1"/>
  <c r="H681" i="4"/>
  <c r="N681" i="4" s="1"/>
  <c r="H508" i="4"/>
  <c r="N508" i="4" s="1"/>
  <c r="G766" i="4"/>
  <c r="G996" i="4" s="1"/>
  <c r="G1226" i="4" s="1"/>
  <c r="G1456" i="4" s="1"/>
  <c r="G1686" i="4" s="1"/>
  <c r="O536" i="4"/>
  <c r="P536" i="4" s="1"/>
  <c r="G993" i="4"/>
  <c r="G1223" i="4" s="1"/>
  <c r="G1453" i="4" s="1"/>
  <c r="G1683" i="4" s="1"/>
  <c r="O763" i="4"/>
  <c r="P763" i="4" s="1"/>
  <c r="G997" i="4"/>
  <c r="G1227" i="4" s="1"/>
  <c r="G1457" i="4" s="1"/>
  <c r="G1687" i="4" s="1"/>
  <c r="O767" i="4"/>
  <c r="P767" i="4" s="1"/>
  <c r="G728" i="4"/>
  <c r="G958" i="4" s="1"/>
  <c r="G1188" i="4" s="1"/>
  <c r="G1418" i="4" s="1"/>
  <c r="G1648" i="4" s="1"/>
  <c r="G765" i="4"/>
  <c r="G995" i="4" s="1"/>
  <c r="G1225" i="4" s="1"/>
  <c r="G1455" i="4" s="1"/>
  <c r="G1685" i="4" s="1"/>
  <c r="G743" i="4"/>
  <c r="G973" i="4" s="1"/>
  <c r="G1203" i="4" s="1"/>
  <c r="G1433" i="4" s="1"/>
  <c r="G1663" i="4" s="1"/>
  <c r="O513" i="4"/>
  <c r="P513" i="4" s="1"/>
  <c r="H608" i="4"/>
  <c r="N608" i="4" s="1"/>
  <c r="G848" i="4"/>
  <c r="G1078" i="4" s="1"/>
  <c r="G1308" i="4" s="1"/>
  <c r="G1538" i="4" s="1"/>
  <c r="G1768" i="4" s="1"/>
  <c r="G843" i="4"/>
  <c r="G1073" i="4" s="1"/>
  <c r="G1303" i="4" s="1"/>
  <c r="G1533" i="4" s="1"/>
  <c r="G1763" i="4" s="1"/>
  <c r="G702" i="4"/>
  <c r="G932" i="4" s="1"/>
  <c r="G1162" i="4" s="1"/>
  <c r="G1392" i="4" s="1"/>
  <c r="G1622" i="4" s="1"/>
  <c r="H503" i="4"/>
  <c r="N503" i="4" s="1"/>
  <c r="G841" i="4"/>
  <c r="G1071" i="4" s="1"/>
  <c r="G1301" i="4" s="1"/>
  <c r="G1531" i="4" s="1"/>
  <c r="G1761" i="4" s="1"/>
  <c r="H569" i="4"/>
  <c r="N569" i="4" s="1"/>
  <c r="H598" i="4"/>
  <c r="N598" i="4" s="1"/>
  <c r="G846" i="4"/>
  <c r="G1076" i="4" s="1"/>
  <c r="G1306" i="4" s="1"/>
  <c r="G1536" i="4" s="1"/>
  <c r="G1766" i="4" s="1"/>
  <c r="G820" i="4"/>
  <c r="G1050" i="4" s="1"/>
  <c r="G1280" i="4" s="1"/>
  <c r="G1510" i="4" s="1"/>
  <c r="G1740" i="4" s="1"/>
  <c r="G712" i="4"/>
  <c r="G942" i="4" s="1"/>
  <c r="G1172" i="4" s="1"/>
  <c r="G1402" i="4" s="1"/>
  <c r="G1632" i="4" s="1"/>
  <c r="G718" i="4"/>
  <c r="G948" i="4" s="1"/>
  <c r="G1178" i="4" s="1"/>
  <c r="G1408" i="4" s="1"/>
  <c r="G1638" i="4" s="1"/>
  <c r="G797" i="4"/>
  <c r="G1027" i="4" s="1"/>
  <c r="G1257" i="4" s="1"/>
  <c r="G1487" i="4" s="1"/>
  <c r="G1717" i="4" s="1"/>
  <c r="H565" i="4"/>
  <c r="N565" i="4" s="1"/>
  <c r="H643" i="4"/>
  <c r="N643" i="4" s="1"/>
  <c r="G908" i="4"/>
  <c r="G1138" i="4" s="1"/>
  <c r="G1368" i="4" s="1"/>
  <c r="G1598" i="4" s="1"/>
  <c r="G1828" i="4" s="1"/>
  <c r="H572" i="4"/>
  <c r="N572" i="4" s="1"/>
  <c r="G837" i="4"/>
  <c r="G1067" i="4" s="1"/>
  <c r="G1297" i="4" s="1"/>
  <c r="G1527" i="4" s="1"/>
  <c r="G1757" i="4" s="1"/>
  <c r="G739" i="4"/>
  <c r="G969" i="4" s="1"/>
  <c r="G1199" i="4" s="1"/>
  <c r="G1429" i="4" s="1"/>
  <c r="G1659" i="4" s="1"/>
  <c r="G711" i="4"/>
  <c r="G941" i="4" s="1"/>
  <c r="G1171" i="4" s="1"/>
  <c r="G1401" i="4" s="1"/>
  <c r="G1631" i="4" s="1"/>
  <c r="G861" i="4"/>
  <c r="G1091" i="4" s="1"/>
  <c r="G1321" i="4" s="1"/>
  <c r="G1551" i="4" s="1"/>
  <c r="G1781" i="4" s="1"/>
  <c r="G835" i="4"/>
  <c r="G1065" i="4" s="1"/>
  <c r="G1295" i="4" s="1"/>
  <c r="G1525" i="4" s="1"/>
  <c r="G1755" i="4" s="1"/>
  <c r="G758" i="4"/>
  <c r="G988" i="4" s="1"/>
  <c r="G1218" i="4" s="1"/>
  <c r="G1448" i="4" s="1"/>
  <c r="G1678" i="4" s="1"/>
  <c r="G750" i="4"/>
  <c r="G980" i="4" s="1"/>
  <c r="G1210" i="4" s="1"/>
  <c r="G1440" i="4" s="1"/>
  <c r="G1670" i="4" s="1"/>
  <c r="O759" i="4"/>
  <c r="P759" i="4" s="1"/>
  <c r="O743" i="4"/>
  <c r="P743" i="4" s="1"/>
  <c r="O766" i="4"/>
  <c r="P766" i="4" s="1"/>
  <c r="O993" i="4"/>
  <c r="P993" i="4" s="1"/>
  <c r="G734" i="4"/>
  <c r="G726" i="4"/>
  <c r="G956" i="4" s="1"/>
  <c r="G1186" i="4" s="1"/>
  <c r="G1416" i="4" s="1"/>
  <c r="G1646" i="4" s="1"/>
  <c r="H489" i="4"/>
  <c r="N489" i="4" s="1"/>
  <c r="G770" i="4"/>
  <c r="G1000" i="4" s="1"/>
  <c r="G1230" i="4" s="1"/>
  <c r="G1460" i="4" s="1"/>
  <c r="G1690" i="4" s="1"/>
  <c r="H542" i="4"/>
  <c r="N542" i="4" s="1"/>
  <c r="H630" i="4"/>
  <c r="N630" i="4" s="1"/>
  <c r="H529" i="4"/>
  <c r="N529" i="4" s="1"/>
  <c r="H575" i="4"/>
  <c r="N575" i="4" s="1"/>
  <c r="H614" i="4"/>
  <c r="N614" i="4" s="1"/>
  <c r="H623" i="4"/>
  <c r="N623" i="4" s="1"/>
  <c r="G707" i="4"/>
  <c r="G937" i="4" s="1"/>
  <c r="G1167" i="4" s="1"/>
  <c r="G1397" i="4" s="1"/>
  <c r="G1627" i="4" s="1"/>
  <c r="H604" i="4"/>
  <c r="N604" i="4" s="1"/>
  <c r="G909" i="4"/>
  <c r="G1139" i="4" s="1"/>
  <c r="G1369" i="4" s="1"/>
  <c r="G1599" i="4" s="1"/>
  <c r="G1829" i="4" s="1"/>
  <c r="H600" i="4"/>
  <c r="N600" i="4" s="1"/>
  <c r="G752" i="4"/>
  <c r="G982" i="4" s="1"/>
  <c r="G1212" i="4" s="1"/>
  <c r="G1442" i="4" s="1"/>
  <c r="G1672" i="4" s="1"/>
  <c r="G762" i="4"/>
  <c r="G992" i="4" s="1"/>
  <c r="G1222" i="4" s="1"/>
  <c r="G1452" i="4" s="1"/>
  <c r="G1682" i="4" s="1"/>
  <c r="G815" i="4"/>
  <c r="G1045" i="4" s="1"/>
  <c r="G1275" i="4" s="1"/>
  <c r="G1505" i="4" s="1"/>
  <c r="G1735" i="4" s="1"/>
  <c r="G735" i="4"/>
  <c r="G965" i="4" s="1"/>
  <c r="G1195" i="4" s="1"/>
  <c r="G1425" i="4" s="1"/>
  <c r="G1655" i="4" s="1"/>
  <c r="G825" i="4"/>
  <c r="G1055" i="4" s="1"/>
  <c r="G1285" i="4" s="1"/>
  <c r="G1515" i="4" s="1"/>
  <c r="G1745" i="4" s="1"/>
  <c r="G764" i="4"/>
  <c r="G819" i="4"/>
  <c r="G1049" i="4" s="1"/>
  <c r="G1279" i="4" s="1"/>
  <c r="G1509" i="4" s="1"/>
  <c r="G1739" i="4" s="1"/>
  <c r="G845" i="4"/>
  <c r="G1075" i="4" s="1"/>
  <c r="G1305" i="4" s="1"/>
  <c r="G1535" i="4" s="1"/>
  <c r="G1765" i="4" s="1"/>
  <c r="F865" i="4"/>
  <c r="F1095" i="4" s="1"/>
  <c r="F1325" i="4" s="1"/>
  <c r="F1555" i="4" s="1"/>
  <c r="F1785" i="4" s="1"/>
  <c r="H1787" i="4"/>
  <c r="N1787" i="4" s="1"/>
  <c r="H1628" i="4"/>
  <c r="N1628" i="4" s="1"/>
  <c r="H1744" i="4"/>
  <c r="N1744" i="4" s="1"/>
  <c r="H1752" i="4"/>
  <c r="N1752" i="4" s="1"/>
  <c r="H1396" i="4"/>
  <c r="N1396" i="4" s="1"/>
  <c r="F1626" i="4"/>
  <c r="H1832" i="4"/>
  <c r="H1767" i="4"/>
  <c r="N1767" i="4" s="1"/>
  <c r="H1652" i="4"/>
  <c r="N1652" i="4" s="1"/>
  <c r="H1741" i="4"/>
  <c r="N1741" i="4" s="1"/>
  <c r="H1649" i="4"/>
  <c r="N1649" i="4" s="1"/>
  <c r="H1759" i="4"/>
  <c r="N1759" i="4" s="1"/>
  <c r="H1774" i="4"/>
  <c r="N1774" i="4" s="1"/>
  <c r="H1734" i="4"/>
  <c r="N1734" i="4" s="1"/>
  <c r="H1770" i="4"/>
  <c r="N1770" i="4" s="1"/>
  <c r="H1664" i="4"/>
  <c r="N1664" i="4" s="1"/>
  <c r="H1633" i="4"/>
  <c r="N1633" i="4" s="1"/>
  <c r="H1629" i="4"/>
  <c r="N1629" i="4" s="1"/>
  <c r="H1625" i="4"/>
  <c r="N1625" i="4" s="1"/>
  <c r="H1720" i="4"/>
  <c r="N1720" i="4" s="1"/>
  <c r="H1602" i="4"/>
  <c r="H1537" i="4"/>
  <c r="N1537" i="4" s="1"/>
  <c r="H1504" i="4"/>
  <c r="N1504" i="4" s="1"/>
  <c r="H1540" i="4"/>
  <c r="N1540" i="4" s="1"/>
  <c r="H1399" i="4"/>
  <c r="N1399" i="4" s="1"/>
  <c r="H1514" i="4"/>
  <c r="N1514" i="4" s="1"/>
  <c r="H1395" i="4"/>
  <c r="N1395" i="4" s="1"/>
  <c r="H1511" i="4"/>
  <c r="N1511" i="4" s="1"/>
  <c r="H1419" i="4"/>
  <c r="N1419" i="4" s="1"/>
  <c r="H1220" i="4"/>
  <c r="N1220" i="4" s="1"/>
  <c r="F1450" i="4"/>
  <c r="H1434" i="4"/>
  <c r="N1434" i="4" s="1"/>
  <c r="H1490" i="4"/>
  <c r="N1490" i="4" s="1"/>
  <c r="H1544" i="4"/>
  <c r="N1544" i="4" s="1"/>
  <c r="H1422" i="4"/>
  <c r="N1422" i="4" s="1"/>
  <c r="H1522" i="4"/>
  <c r="N1522" i="4" s="1"/>
  <c r="H1403" i="4"/>
  <c r="N1403" i="4" s="1"/>
  <c r="H1163" i="4"/>
  <c r="N1163" i="4" s="1"/>
  <c r="F1393" i="4"/>
  <c r="H1398" i="4"/>
  <c r="N1398" i="4" s="1"/>
  <c r="H1557" i="4"/>
  <c r="N1557" i="4" s="1"/>
  <c r="H1529" i="4"/>
  <c r="N1529" i="4" s="1"/>
  <c r="H1169" i="4"/>
  <c r="N1169" i="4" s="1"/>
  <c r="H1284" i="4"/>
  <c r="N1284" i="4" s="1"/>
  <c r="H1281" i="4"/>
  <c r="N1281" i="4" s="1"/>
  <c r="H1204" i="4"/>
  <c r="N1204" i="4" s="1"/>
  <c r="H1166" i="4"/>
  <c r="N1166" i="4" s="1"/>
  <c r="H1168" i="4"/>
  <c r="N1168" i="4" s="1"/>
  <c r="H1292" i="4"/>
  <c r="N1292" i="4" s="1"/>
  <c r="H1173" i="4"/>
  <c r="N1173" i="4" s="1"/>
  <c r="O997" i="4"/>
  <c r="P997" i="4" s="1"/>
  <c r="H1327" i="4"/>
  <c r="N1327" i="4" s="1"/>
  <c r="H1299" i="4"/>
  <c r="N1299" i="4" s="1"/>
  <c r="H1165" i="4"/>
  <c r="N1165" i="4" s="1"/>
  <c r="H1189" i="4"/>
  <c r="N1189" i="4" s="1"/>
  <c r="H1310" i="4"/>
  <c r="N1310" i="4" s="1"/>
  <c r="H1260" i="4"/>
  <c r="N1260" i="4" s="1"/>
  <c r="H1372" i="4"/>
  <c r="H1307" i="4"/>
  <c r="N1307" i="4" s="1"/>
  <c r="H1274" i="4"/>
  <c r="N1274" i="4" s="1"/>
  <c r="H1094" i="4"/>
  <c r="N1094" i="4" s="1"/>
  <c r="F1324" i="4"/>
  <c r="H1192" i="4"/>
  <c r="N1192" i="4" s="1"/>
  <c r="H1314" i="4"/>
  <c r="N1314" i="4" s="1"/>
  <c r="H866" i="4"/>
  <c r="N866" i="4" s="1"/>
  <c r="F1096" i="4"/>
  <c r="H823" i="4"/>
  <c r="N823" i="4" s="1"/>
  <c r="F1053" i="4"/>
  <c r="H936" i="4"/>
  <c r="N936" i="4" s="1"/>
  <c r="H1084" i="4"/>
  <c r="N1084" i="4" s="1"/>
  <c r="H737" i="4"/>
  <c r="N737" i="4" s="1"/>
  <c r="F967" i="4"/>
  <c r="H939" i="4"/>
  <c r="N939" i="4" s="1"/>
  <c r="H1054" i="4"/>
  <c r="N1054" i="4" s="1"/>
  <c r="H935" i="4"/>
  <c r="N935" i="4" s="1"/>
  <c r="H943" i="4"/>
  <c r="N943" i="4" s="1"/>
  <c r="H774" i="4"/>
  <c r="N774" i="4" s="1"/>
  <c r="F1004" i="4"/>
  <c r="H962" i="4"/>
  <c r="N962" i="4" s="1"/>
  <c r="H1097" i="4"/>
  <c r="N1097" i="4" s="1"/>
  <c r="H1069" i="4"/>
  <c r="N1069" i="4" s="1"/>
  <c r="H829" i="4"/>
  <c r="N829" i="4" s="1"/>
  <c r="F1059" i="4"/>
  <c r="H938" i="4"/>
  <c r="N938" i="4" s="1"/>
  <c r="H807" i="4"/>
  <c r="N807" i="4" s="1"/>
  <c r="F1037" i="4"/>
  <c r="H1142" i="4"/>
  <c r="H1077" i="4"/>
  <c r="N1077" i="4" s="1"/>
  <c r="H1051" i="4"/>
  <c r="N1051" i="4" s="1"/>
  <c r="H822" i="4"/>
  <c r="N822" i="4" s="1"/>
  <c r="F1052" i="4"/>
  <c r="H959" i="4"/>
  <c r="N959" i="4" s="1"/>
  <c r="H1080" i="4"/>
  <c r="N1080" i="4" s="1"/>
  <c r="H990" i="4"/>
  <c r="N990" i="4" s="1"/>
  <c r="H974" i="4"/>
  <c r="N974" i="4" s="1"/>
  <c r="H1030" i="4"/>
  <c r="N1030" i="4" s="1"/>
  <c r="H933" i="4"/>
  <c r="N933" i="4" s="1"/>
  <c r="H1062" i="4"/>
  <c r="N1062" i="4" s="1"/>
  <c r="H1044" i="4"/>
  <c r="N1044" i="4" s="1"/>
  <c r="H864" i="4"/>
  <c r="N864" i="4" s="1"/>
  <c r="H713" i="4"/>
  <c r="N713" i="4" s="1"/>
  <c r="H821" i="4"/>
  <c r="N821" i="4" s="1"/>
  <c r="H760" i="4"/>
  <c r="N760" i="4" s="1"/>
  <c r="H832" i="4"/>
  <c r="N832" i="4" s="1"/>
  <c r="F908" i="4"/>
  <c r="F910" i="4"/>
  <c r="F742" i="4"/>
  <c r="F769" i="4"/>
  <c r="F869" i="4"/>
  <c r="F815" i="4"/>
  <c r="F738" i="4"/>
  <c r="F773" i="4"/>
  <c r="F826" i="4"/>
  <c r="F810" i="4"/>
  <c r="F818" i="4"/>
  <c r="F764" i="4"/>
  <c r="F834" i="4"/>
  <c r="F855" i="4"/>
  <c r="F727" i="4"/>
  <c r="F848" i="4"/>
  <c r="F711" i="4"/>
  <c r="F767" i="4"/>
  <c r="F816" i="4"/>
  <c r="F857" i="4"/>
  <c r="F841" i="4"/>
  <c r="F702" i="4"/>
  <c r="F720" i="4"/>
  <c r="F820" i="4"/>
  <c r="F746" i="4"/>
  <c r="F772" i="4"/>
  <c r="F813" i="4"/>
  <c r="H706" i="4"/>
  <c r="N706" i="4" s="1"/>
  <c r="F827" i="4"/>
  <c r="F750" i="4"/>
  <c r="F853" i="4"/>
  <c r="F719" i="4"/>
  <c r="F858" i="4"/>
  <c r="H912" i="4"/>
  <c r="F768" i="4"/>
  <c r="H847" i="4"/>
  <c r="N847" i="4" s="1"/>
  <c r="F852" i="4"/>
  <c r="F909" i="4"/>
  <c r="F911" i="4"/>
  <c r="F846" i="4"/>
  <c r="H854" i="4"/>
  <c r="N854" i="4" s="1"/>
  <c r="H814" i="4"/>
  <c r="N814" i="4" s="1"/>
  <c r="F860" i="4"/>
  <c r="F811" i="4"/>
  <c r="H850" i="4"/>
  <c r="N850" i="4" s="1"/>
  <c r="H744" i="4"/>
  <c r="N744" i="4" s="1"/>
  <c r="F728" i="4"/>
  <c r="H800" i="4"/>
  <c r="N800" i="4" s="1"/>
  <c r="F838" i="4"/>
  <c r="F740" i="4"/>
  <c r="F840" i="4"/>
  <c r="F861" i="4"/>
  <c r="F733" i="4"/>
  <c r="F851" i="4"/>
  <c r="F797" i="4"/>
  <c r="F714" i="4"/>
  <c r="F795" i="4"/>
  <c r="F741" i="4"/>
  <c r="F734" i="4"/>
  <c r="F798" i="4"/>
  <c r="F819" i="4"/>
  <c r="F712" i="4"/>
  <c r="F830" i="4"/>
  <c r="F753" i="4"/>
  <c r="F859" i="4"/>
  <c r="F725" i="4"/>
  <c r="G865" i="4"/>
  <c r="F808" i="4"/>
  <c r="F837" i="4"/>
  <c r="F803" i="4"/>
  <c r="F831" i="4"/>
  <c r="F758" i="4"/>
  <c r="F730" i="4"/>
  <c r="F757" i="4"/>
  <c r="F863" i="4"/>
  <c r="F809" i="4"/>
  <c r="H732" i="4"/>
  <c r="N732" i="4" s="1"/>
  <c r="F817" i="4"/>
  <c r="F766" i="4"/>
  <c r="F751" i="4"/>
  <c r="F842" i="4"/>
  <c r="F747" i="4"/>
  <c r="F755" i="4"/>
  <c r="F873" i="4"/>
  <c r="F749" i="4"/>
  <c r="H867" i="4"/>
  <c r="N867" i="4" s="1"/>
  <c r="F762" i="4"/>
  <c r="F806" i="4"/>
  <c r="F745" i="4"/>
  <c r="F805" i="4"/>
  <c r="F754" i="4"/>
  <c r="F871" i="4"/>
  <c r="F796" i="4"/>
  <c r="F752" i="4"/>
  <c r="F804" i="4"/>
  <c r="F825" i="4"/>
  <c r="F718" i="4"/>
  <c r="F833" i="4"/>
  <c r="F759" i="4"/>
  <c r="F802" i="4"/>
  <c r="F872" i="4"/>
  <c r="F799" i="4"/>
  <c r="F868" i="4"/>
  <c r="F870" i="4"/>
  <c r="F736" i="4"/>
  <c r="F763" i="4"/>
  <c r="F812" i="4"/>
  <c r="F735" i="4"/>
  <c r="H703" i="4"/>
  <c r="N703" i="4" s="1"/>
  <c r="F726" i="4"/>
  <c r="F836" i="4"/>
  <c r="F862" i="4"/>
  <c r="F828" i="4"/>
  <c r="F849" i="4"/>
  <c r="F715" i="4"/>
  <c r="F845" i="4"/>
  <c r="F771" i="4"/>
  <c r="H708" i="4"/>
  <c r="N708" i="4" s="1"/>
  <c r="F761" i="4"/>
  <c r="F770" i="4"/>
  <c r="F843" i="4"/>
  <c r="H709" i="4"/>
  <c r="N709" i="4" s="1"/>
  <c r="H824" i="4"/>
  <c r="N824" i="4" s="1"/>
  <c r="H705" i="4"/>
  <c r="N705" i="4" s="1"/>
  <c r="F801" i="4"/>
  <c r="F765" i="4"/>
  <c r="F739" i="4"/>
  <c r="F835" i="4"/>
  <c r="F856" i="4"/>
  <c r="H729" i="4"/>
  <c r="N729" i="4" s="1"/>
  <c r="F710" i="4"/>
  <c r="H839" i="4"/>
  <c r="N839" i="4" s="1"/>
  <c r="F707" i="4"/>
  <c r="F844" i="4"/>
  <c r="F743" i="4"/>
  <c r="C342" i="4"/>
  <c r="C572" i="4" s="1"/>
  <c r="C336" i="4"/>
  <c r="C566" i="4" s="1"/>
  <c r="G964" i="4" l="1"/>
  <c r="O734" i="4"/>
  <c r="P734" i="4" s="1"/>
  <c r="G1194" i="4"/>
  <c r="G1424" i="4" s="1"/>
  <c r="G1654" i="4" s="1"/>
  <c r="O964" i="4"/>
  <c r="P964" i="4" s="1"/>
  <c r="G994" i="4"/>
  <c r="G1224" i="4" s="1"/>
  <c r="G1454" i="4" s="1"/>
  <c r="G1684" i="4" s="1"/>
  <c r="O764" i="4"/>
  <c r="P764" i="4" s="1"/>
  <c r="O1194" i="4"/>
  <c r="P1194" i="4" s="1"/>
  <c r="H1626" i="4"/>
  <c r="N1626" i="4" s="1"/>
  <c r="H1393" i="4"/>
  <c r="N1393" i="4" s="1"/>
  <c r="F1623" i="4"/>
  <c r="H1450" i="4"/>
  <c r="N1450" i="4" s="1"/>
  <c r="F1680" i="4"/>
  <c r="H1324" i="4"/>
  <c r="N1324" i="4" s="1"/>
  <c r="F1554" i="4"/>
  <c r="H1037" i="4"/>
  <c r="N1037" i="4" s="1"/>
  <c r="F1267" i="4"/>
  <c r="H1053" i="4"/>
  <c r="N1053" i="4" s="1"/>
  <c r="F1283" i="4"/>
  <c r="H1052" i="4"/>
  <c r="N1052" i="4" s="1"/>
  <c r="F1282" i="4"/>
  <c r="H1004" i="4"/>
  <c r="N1004" i="4" s="1"/>
  <c r="F1234" i="4"/>
  <c r="H967" i="4"/>
  <c r="N967" i="4" s="1"/>
  <c r="F1197" i="4"/>
  <c r="H1096" i="4"/>
  <c r="N1096" i="4" s="1"/>
  <c r="F1326" i="4"/>
  <c r="H1059" i="4"/>
  <c r="N1059" i="4" s="1"/>
  <c r="F1289" i="4"/>
  <c r="H801" i="4"/>
  <c r="N801" i="4" s="1"/>
  <c r="F1031" i="4"/>
  <c r="H849" i="4"/>
  <c r="N849" i="4" s="1"/>
  <c r="F1079" i="4"/>
  <c r="H757" i="4"/>
  <c r="N757" i="4" s="1"/>
  <c r="F987" i="4"/>
  <c r="H710" i="4"/>
  <c r="N710" i="4" s="1"/>
  <c r="F940" i="4"/>
  <c r="H870" i="4"/>
  <c r="N870" i="4" s="1"/>
  <c r="F1100" i="4"/>
  <c r="H872" i="4"/>
  <c r="N872" i="4" s="1"/>
  <c r="F1102" i="4"/>
  <c r="H833" i="4"/>
  <c r="N833" i="4" s="1"/>
  <c r="F1063" i="4"/>
  <c r="H804" i="4"/>
  <c r="N804" i="4" s="1"/>
  <c r="F1034" i="4"/>
  <c r="H755" i="4"/>
  <c r="N755" i="4" s="1"/>
  <c r="F985" i="4"/>
  <c r="H751" i="4"/>
  <c r="N751" i="4" s="1"/>
  <c r="F981" i="4"/>
  <c r="H728" i="4"/>
  <c r="N728" i="4" s="1"/>
  <c r="F958" i="4"/>
  <c r="H911" i="4"/>
  <c r="N911" i="4" s="1"/>
  <c r="F1141" i="4"/>
  <c r="H719" i="4"/>
  <c r="N719" i="4" s="1"/>
  <c r="F949" i="4"/>
  <c r="H844" i="4"/>
  <c r="N844" i="4" s="1"/>
  <c r="F1074" i="4"/>
  <c r="H739" i="4"/>
  <c r="N739" i="4" s="1"/>
  <c r="F969" i="4"/>
  <c r="H845" i="4"/>
  <c r="N845" i="4" s="1"/>
  <c r="F1075" i="4"/>
  <c r="H828" i="4"/>
  <c r="N828" i="4" s="1"/>
  <c r="F1058" i="4"/>
  <c r="H726" i="4"/>
  <c r="N726" i="4" s="1"/>
  <c r="F956" i="4"/>
  <c r="H871" i="4"/>
  <c r="N871" i="4" s="1"/>
  <c r="F1101" i="4"/>
  <c r="H745" i="4"/>
  <c r="N745" i="4" s="1"/>
  <c r="F975" i="4"/>
  <c r="H809" i="4"/>
  <c r="N809" i="4" s="1"/>
  <c r="F1039" i="4"/>
  <c r="H730" i="4"/>
  <c r="N730" i="4" s="1"/>
  <c r="F960" i="4"/>
  <c r="H803" i="4"/>
  <c r="N803" i="4" s="1"/>
  <c r="F1033" i="4"/>
  <c r="H865" i="4"/>
  <c r="N865" i="4" s="1"/>
  <c r="G1095" i="4"/>
  <c r="H753" i="4"/>
  <c r="N753" i="4" s="1"/>
  <c r="F983" i="4"/>
  <c r="H819" i="4"/>
  <c r="N819" i="4" s="1"/>
  <c r="F1049" i="4"/>
  <c r="H741" i="4"/>
  <c r="N741" i="4" s="1"/>
  <c r="F971" i="4"/>
  <c r="H797" i="4"/>
  <c r="N797" i="4" s="1"/>
  <c r="F1027" i="4"/>
  <c r="H861" i="4"/>
  <c r="N861" i="4" s="1"/>
  <c r="F1091" i="4"/>
  <c r="H838" i="4"/>
  <c r="N838" i="4" s="1"/>
  <c r="F1068" i="4"/>
  <c r="H768" i="4"/>
  <c r="N768" i="4" s="1"/>
  <c r="F998" i="4"/>
  <c r="H746" i="4"/>
  <c r="N746" i="4" s="1"/>
  <c r="F976" i="4"/>
  <c r="H702" i="4"/>
  <c r="N702" i="4" s="1"/>
  <c r="F932" i="4"/>
  <c r="H816" i="4"/>
  <c r="N816" i="4" s="1"/>
  <c r="F1046" i="4"/>
  <c r="H848" i="4"/>
  <c r="N848" i="4" s="1"/>
  <c r="F1078" i="4"/>
  <c r="H834" i="4"/>
  <c r="N834" i="4" s="1"/>
  <c r="F1064" i="4"/>
  <c r="H810" i="4"/>
  <c r="N810" i="4" s="1"/>
  <c r="F1040" i="4"/>
  <c r="H738" i="4"/>
  <c r="N738" i="4" s="1"/>
  <c r="F968" i="4"/>
  <c r="H769" i="4"/>
  <c r="N769" i="4" s="1"/>
  <c r="F999" i="4"/>
  <c r="H908" i="4"/>
  <c r="N908" i="4" s="1"/>
  <c r="F1138" i="4"/>
  <c r="H761" i="4"/>
  <c r="N761" i="4" s="1"/>
  <c r="F991" i="4"/>
  <c r="H763" i="4"/>
  <c r="N763" i="4" s="1"/>
  <c r="F993" i="4"/>
  <c r="H868" i="4"/>
  <c r="N868" i="4" s="1"/>
  <c r="F1098" i="4"/>
  <c r="H802" i="4"/>
  <c r="N802" i="4" s="1"/>
  <c r="F1032" i="4"/>
  <c r="H718" i="4"/>
  <c r="N718" i="4" s="1"/>
  <c r="F948" i="4"/>
  <c r="H752" i="4"/>
  <c r="N752" i="4" s="1"/>
  <c r="F982" i="4"/>
  <c r="H749" i="4"/>
  <c r="N749" i="4" s="1"/>
  <c r="F979" i="4"/>
  <c r="H747" i="4"/>
  <c r="N747" i="4" s="1"/>
  <c r="F977" i="4"/>
  <c r="H766" i="4"/>
  <c r="N766" i="4" s="1"/>
  <c r="F996" i="4"/>
  <c r="H909" i="4"/>
  <c r="N909" i="4" s="1"/>
  <c r="F1139" i="4"/>
  <c r="H853" i="4"/>
  <c r="N853" i="4" s="1"/>
  <c r="F1083" i="4"/>
  <c r="H715" i="4"/>
  <c r="N715" i="4" s="1"/>
  <c r="F945" i="4"/>
  <c r="H806" i="4"/>
  <c r="N806" i="4" s="1"/>
  <c r="F1036" i="4"/>
  <c r="H837" i="4"/>
  <c r="N837" i="4" s="1"/>
  <c r="F1067" i="4"/>
  <c r="H798" i="4"/>
  <c r="N798" i="4" s="1"/>
  <c r="F1028" i="4"/>
  <c r="H851" i="4"/>
  <c r="N851" i="4" s="1"/>
  <c r="F1081" i="4"/>
  <c r="H840" i="4"/>
  <c r="N840" i="4" s="1"/>
  <c r="F1070" i="4"/>
  <c r="H813" i="4"/>
  <c r="N813" i="4" s="1"/>
  <c r="F1043" i="4"/>
  <c r="H820" i="4"/>
  <c r="N820" i="4" s="1"/>
  <c r="F1050" i="4"/>
  <c r="H841" i="4"/>
  <c r="N841" i="4" s="1"/>
  <c r="F1071" i="4"/>
  <c r="H767" i="4"/>
  <c r="N767" i="4" s="1"/>
  <c r="F997" i="4"/>
  <c r="H727" i="4"/>
  <c r="N727" i="4" s="1"/>
  <c r="F957" i="4"/>
  <c r="H764" i="4"/>
  <c r="N764" i="4" s="1"/>
  <c r="F994" i="4"/>
  <c r="H826" i="4"/>
  <c r="N826" i="4" s="1"/>
  <c r="F1056" i="4"/>
  <c r="H815" i="4"/>
  <c r="N815" i="4" s="1"/>
  <c r="F1045" i="4"/>
  <c r="H707" i="4"/>
  <c r="N707" i="4" s="1"/>
  <c r="F937" i="4"/>
  <c r="H856" i="4"/>
  <c r="N856" i="4" s="1"/>
  <c r="F1086" i="4"/>
  <c r="H765" i="4"/>
  <c r="N765" i="4" s="1"/>
  <c r="F995" i="4"/>
  <c r="H862" i="4"/>
  <c r="N862" i="4" s="1"/>
  <c r="F1092" i="4"/>
  <c r="H754" i="4"/>
  <c r="N754" i="4" s="1"/>
  <c r="F984" i="4"/>
  <c r="H863" i="4"/>
  <c r="N863" i="4" s="1"/>
  <c r="F1093" i="4"/>
  <c r="H758" i="4"/>
  <c r="N758" i="4" s="1"/>
  <c r="F988" i="4"/>
  <c r="H725" i="4"/>
  <c r="N725" i="4" s="1"/>
  <c r="F955" i="4"/>
  <c r="H830" i="4"/>
  <c r="N830" i="4" s="1"/>
  <c r="F1060" i="4"/>
  <c r="H795" i="4"/>
  <c r="N795" i="4" s="1"/>
  <c r="F1025" i="4"/>
  <c r="H742" i="4"/>
  <c r="N742" i="4" s="1"/>
  <c r="F972" i="4"/>
  <c r="H843" i="4"/>
  <c r="N843" i="4" s="1"/>
  <c r="F1073" i="4"/>
  <c r="H735" i="4"/>
  <c r="N735" i="4" s="1"/>
  <c r="F965" i="4"/>
  <c r="H736" i="4"/>
  <c r="N736" i="4" s="1"/>
  <c r="F966" i="4"/>
  <c r="H799" i="4"/>
  <c r="N799" i="4" s="1"/>
  <c r="F1029" i="4"/>
  <c r="H759" i="4"/>
  <c r="N759" i="4" s="1"/>
  <c r="F989" i="4"/>
  <c r="H825" i="4"/>
  <c r="N825" i="4" s="1"/>
  <c r="F1055" i="4"/>
  <c r="H796" i="4"/>
  <c r="N796" i="4" s="1"/>
  <c r="F1026" i="4"/>
  <c r="H873" i="4"/>
  <c r="N873" i="4" s="1"/>
  <c r="F1103" i="4"/>
  <c r="H842" i="4"/>
  <c r="N842" i="4" s="1"/>
  <c r="F1072" i="4"/>
  <c r="H817" i="4"/>
  <c r="N817" i="4" s="1"/>
  <c r="F1047" i="4"/>
  <c r="H811" i="4"/>
  <c r="N811" i="4" s="1"/>
  <c r="F1041" i="4"/>
  <c r="H846" i="4"/>
  <c r="N846" i="4" s="1"/>
  <c r="F1076" i="4"/>
  <c r="H852" i="4"/>
  <c r="N852" i="4" s="1"/>
  <c r="F1082" i="4"/>
  <c r="H858" i="4"/>
  <c r="N858" i="4" s="1"/>
  <c r="F1088" i="4"/>
  <c r="H750" i="4"/>
  <c r="N750" i="4" s="1"/>
  <c r="F980" i="4"/>
  <c r="H835" i="4"/>
  <c r="N835" i="4" s="1"/>
  <c r="F1065" i="4"/>
  <c r="H836" i="4"/>
  <c r="N836" i="4" s="1"/>
  <c r="F1066" i="4"/>
  <c r="H762" i="4"/>
  <c r="N762" i="4" s="1"/>
  <c r="F992" i="4"/>
  <c r="H831" i="4"/>
  <c r="N831" i="4" s="1"/>
  <c r="F1061" i="4"/>
  <c r="H808" i="4"/>
  <c r="N808" i="4" s="1"/>
  <c r="F1038" i="4"/>
  <c r="H859" i="4"/>
  <c r="N859" i="4" s="1"/>
  <c r="F1089" i="4"/>
  <c r="H712" i="4"/>
  <c r="N712" i="4" s="1"/>
  <c r="F942" i="4"/>
  <c r="H734" i="4"/>
  <c r="N734" i="4" s="1"/>
  <c r="F964" i="4"/>
  <c r="H714" i="4"/>
  <c r="N714" i="4" s="1"/>
  <c r="F944" i="4"/>
  <c r="H733" i="4"/>
  <c r="N733" i="4" s="1"/>
  <c r="F963" i="4"/>
  <c r="H772" i="4"/>
  <c r="N772" i="4" s="1"/>
  <c r="F1002" i="4"/>
  <c r="H720" i="4"/>
  <c r="N720" i="4" s="1"/>
  <c r="F950" i="4"/>
  <c r="H857" i="4"/>
  <c r="N857" i="4" s="1"/>
  <c r="F1087" i="4"/>
  <c r="H711" i="4"/>
  <c r="N711" i="4" s="1"/>
  <c r="F941" i="4"/>
  <c r="H855" i="4"/>
  <c r="N855" i="4" s="1"/>
  <c r="F1085" i="4"/>
  <c r="H818" i="4"/>
  <c r="N818" i="4" s="1"/>
  <c r="F1048" i="4"/>
  <c r="H773" i="4"/>
  <c r="N773" i="4" s="1"/>
  <c r="F1003" i="4"/>
  <c r="H869" i="4"/>
  <c r="N869" i="4" s="1"/>
  <c r="F1099" i="4"/>
  <c r="H910" i="4"/>
  <c r="N910" i="4" s="1"/>
  <c r="F1140" i="4"/>
  <c r="H743" i="4"/>
  <c r="N743" i="4" s="1"/>
  <c r="F973" i="4"/>
  <c r="H771" i="4"/>
  <c r="N771" i="4" s="1"/>
  <c r="F1001" i="4"/>
  <c r="H805" i="4"/>
  <c r="N805" i="4" s="1"/>
  <c r="F1035" i="4"/>
  <c r="H740" i="4"/>
  <c r="N740" i="4" s="1"/>
  <c r="F970" i="4"/>
  <c r="H770" i="4"/>
  <c r="N770" i="4" s="1"/>
  <c r="F1000" i="4"/>
  <c r="H812" i="4"/>
  <c r="N812" i="4" s="1"/>
  <c r="F1042" i="4"/>
  <c r="H860" i="4"/>
  <c r="N860" i="4" s="1"/>
  <c r="F1090" i="4"/>
  <c r="H827" i="4"/>
  <c r="N827" i="4" s="1"/>
  <c r="F1057" i="4"/>
  <c r="C796" i="4"/>
  <c r="C1026" i="4" s="1"/>
  <c r="C1256" i="4" s="1"/>
  <c r="C1486" i="4" s="1"/>
  <c r="C1716" i="4" s="1"/>
  <c r="C802" i="4"/>
  <c r="C1032" i="4" s="1"/>
  <c r="C1262" i="4" s="1"/>
  <c r="C1492" i="4" s="1"/>
  <c r="C1722" i="4" s="1"/>
  <c r="P66" i="2"/>
  <c r="S66" i="2" s="1"/>
  <c r="P47" i="2"/>
  <c r="S47" i="2" s="1"/>
  <c r="P58" i="2"/>
  <c r="S58" i="2" s="1"/>
  <c r="P48" i="2"/>
  <c r="S48" i="2" s="1"/>
  <c r="C337" i="4"/>
  <c r="C567" i="4" s="1"/>
  <c r="C343" i="4"/>
  <c r="C573" i="4" s="1"/>
  <c r="P68" i="2"/>
  <c r="S68" i="2" s="1"/>
  <c r="H1680" i="4" l="1"/>
  <c r="N1680" i="4" s="1"/>
  <c r="H1623" i="4"/>
  <c r="N1623" i="4" s="1"/>
  <c r="H1554" i="4"/>
  <c r="N1554" i="4" s="1"/>
  <c r="F1784" i="4"/>
  <c r="H1326" i="4"/>
  <c r="N1326" i="4" s="1"/>
  <c r="F1556" i="4"/>
  <c r="H1197" i="4"/>
  <c r="N1197" i="4" s="1"/>
  <c r="F1427" i="4"/>
  <c r="H1283" i="4"/>
  <c r="N1283" i="4" s="1"/>
  <c r="F1513" i="4"/>
  <c r="H1289" i="4"/>
  <c r="N1289" i="4" s="1"/>
  <c r="F1519" i="4"/>
  <c r="H1234" i="4"/>
  <c r="N1234" i="4" s="1"/>
  <c r="F1464" i="4"/>
  <c r="H1267" i="4"/>
  <c r="N1267" i="4" s="1"/>
  <c r="F1497" i="4"/>
  <c r="H1282" i="4"/>
  <c r="N1282" i="4" s="1"/>
  <c r="F1512" i="4"/>
  <c r="H1042" i="4"/>
  <c r="N1042" i="4" s="1"/>
  <c r="F1272" i="4"/>
  <c r="H1035" i="4"/>
  <c r="N1035" i="4" s="1"/>
  <c r="F1265" i="4"/>
  <c r="H1140" i="4"/>
  <c r="N1140" i="4" s="1"/>
  <c r="F1370" i="4"/>
  <c r="H1048" i="4"/>
  <c r="N1048" i="4" s="1"/>
  <c r="F1278" i="4"/>
  <c r="H1087" i="4"/>
  <c r="N1087" i="4" s="1"/>
  <c r="F1317" i="4"/>
  <c r="H963" i="4"/>
  <c r="N963" i="4" s="1"/>
  <c r="F1193" i="4"/>
  <c r="H942" i="4"/>
  <c r="N942" i="4" s="1"/>
  <c r="F1172" i="4"/>
  <c r="H1061" i="4"/>
  <c r="N1061" i="4" s="1"/>
  <c r="F1291" i="4"/>
  <c r="H1065" i="4"/>
  <c r="N1065" i="4" s="1"/>
  <c r="F1295" i="4"/>
  <c r="H1082" i="4"/>
  <c r="N1082" i="4" s="1"/>
  <c r="F1312" i="4"/>
  <c r="H1047" i="4"/>
  <c r="N1047" i="4" s="1"/>
  <c r="F1277" i="4"/>
  <c r="H1026" i="4"/>
  <c r="N1026" i="4" s="1"/>
  <c r="F1256" i="4"/>
  <c r="H1029" i="4"/>
  <c r="N1029" i="4" s="1"/>
  <c r="F1259" i="4"/>
  <c r="H1073" i="4"/>
  <c r="N1073" i="4" s="1"/>
  <c r="F1303" i="4"/>
  <c r="H1060" i="4"/>
  <c r="N1060" i="4" s="1"/>
  <c r="F1290" i="4"/>
  <c r="H1093" i="4"/>
  <c r="N1093" i="4" s="1"/>
  <c r="F1323" i="4"/>
  <c r="H995" i="4"/>
  <c r="N995" i="4" s="1"/>
  <c r="F1225" i="4"/>
  <c r="H1045" i="4"/>
  <c r="N1045" i="4" s="1"/>
  <c r="F1275" i="4"/>
  <c r="H957" i="4"/>
  <c r="N957" i="4" s="1"/>
  <c r="F1187" i="4"/>
  <c r="H1050" i="4"/>
  <c r="N1050" i="4" s="1"/>
  <c r="F1280" i="4"/>
  <c r="H1081" i="4"/>
  <c r="N1081" i="4" s="1"/>
  <c r="F1311" i="4"/>
  <c r="H1036" i="4"/>
  <c r="N1036" i="4" s="1"/>
  <c r="F1266" i="4"/>
  <c r="H1139" i="4"/>
  <c r="N1139" i="4" s="1"/>
  <c r="F1369" i="4"/>
  <c r="H979" i="4"/>
  <c r="N979" i="4" s="1"/>
  <c r="F1209" i="4"/>
  <c r="H1032" i="4"/>
  <c r="N1032" i="4" s="1"/>
  <c r="F1262" i="4"/>
  <c r="H991" i="4"/>
  <c r="N991" i="4" s="1"/>
  <c r="F1221" i="4"/>
  <c r="H968" i="4"/>
  <c r="N968" i="4" s="1"/>
  <c r="F1198" i="4"/>
  <c r="H1078" i="4"/>
  <c r="N1078" i="4" s="1"/>
  <c r="F1308" i="4"/>
  <c r="H976" i="4"/>
  <c r="N976" i="4" s="1"/>
  <c r="F1206" i="4"/>
  <c r="H1091" i="4"/>
  <c r="N1091" i="4" s="1"/>
  <c r="F1321" i="4"/>
  <c r="H1049" i="4"/>
  <c r="N1049" i="4" s="1"/>
  <c r="F1279" i="4"/>
  <c r="H1033" i="4"/>
  <c r="N1033" i="4" s="1"/>
  <c r="F1263" i="4"/>
  <c r="H975" i="4"/>
  <c r="N975" i="4" s="1"/>
  <c r="F1205" i="4"/>
  <c r="H1058" i="4"/>
  <c r="N1058" i="4" s="1"/>
  <c r="F1288" i="4"/>
  <c r="H1074" i="4"/>
  <c r="N1074" i="4" s="1"/>
  <c r="F1304" i="4"/>
  <c r="H958" i="4"/>
  <c r="N958" i="4" s="1"/>
  <c r="F1188" i="4"/>
  <c r="H1034" i="4"/>
  <c r="N1034" i="4" s="1"/>
  <c r="F1264" i="4"/>
  <c r="H1100" i="4"/>
  <c r="N1100" i="4" s="1"/>
  <c r="F1330" i="4"/>
  <c r="H1079" i="4"/>
  <c r="N1079" i="4" s="1"/>
  <c r="F1309" i="4"/>
  <c r="H1057" i="4"/>
  <c r="N1057" i="4" s="1"/>
  <c r="F1287" i="4"/>
  <c r="H1000" i="4"/>
  <c r="N1000" i="4" s="1"/>
  <c r="F1230" i="4"/>
  <c r="H1001" i="4"/>
  <c r="N1001" i="4" s="1"/>
  <c r="F1231" i="4"/>
  <c r="H1099" i="4"/>
  <c r="N1099" i="4" s="1"/>
  <c r="F1329" i="4"/>
  <c r="H1085" i="4"/>
  <c r="N1085" i="4" s="1"/>
  <c r="F1315" i="4"/>
  <c r="H950" i="4"/>
  <c r="N950" i="4" s="1"/>
  <c r="F1180" i="4"/>
  <c r="H944" i="4"/>
  <c r="N944" i="4" s="1"/>
  <c r="F1174" i="4"/>
  <c r="H1089" i="4"/>
  <c r="N1089" i="4" s="1"/>
  <c r="F1319" i="4"/>
  <c r="H992" i="4"/>
  <c r="N992" i="4" s="1"/>
  <c r="F1222" i="4"/>
  <c r="H980" i="4"/>
  <c r="N980" i="4" s="1"/>
  <c r="F1210" i="4"/>
  <c r="H1076" i="4"/>
  <c r="N1076" i="4" s="1"/>
  <c r="F1306" i="4"/>
  <c r="H1072" i="4"/>
  <c r="N1072" i="4" s="1"/>
  <c r="F1302" i="4"/>
  <c r="H1055" i="4"/>
  <c r="N1055" i="4" s="1"/>
  <c r="F1285" i="4"/>
  <c r="H966" i="4"/>
  <c r="N966" i="4" s="1"/>
  <c r="F1196" i="4"/>
  <c r="H972" i="4"/>
  <c r="N972" i="4" s="1"/>
  <c r="F1202" i="4"/>
  <c r="H955" i="4"/>
  <c r="N955" i="4" s="1"/>
  <c r="F1185" i="4"/>
  <c r="H984" i="4"/>
  <c r="N984" i="4" s="1"/>
  <c r="F1214" i="4"/>
  <c r="H1086" i="4"/>
  <c r="N1086" i="4" s="1"/>
  <c r="F1316" i="4"/>
  <c r="H1056" i="4"/>
  <c r="N1056" i="4" s="1"/>
  <c r="F1286" i="4"/>
  <c r="H997" i="4"/>
  <c r="N997" i="4" s="1"/>
  <c r="F1227" i="4"/>
  <c r="H1043" i="4"/>
  <c r="N1043" i="4" s="1"/>
  <c r="F1273" i="4"/>
  <c r="H1028" i="4"/>
  <c r="N1028" i="4" s="1"/>
  <c r="F1258" i="4"/>
  <c r="H945" i="4"/>
  <c r="N945" i="4" s="1"/>
  <c r="F1175" i="4"/>
  <c r="H996" i="4"/>
  <c r="N996" i="4" s="1"/>
  <c r="F1226" i="4"/>
  <c r="H982" i="4"/>
  <c r="N982" i="4" s="1"/>
  <c r="F1212" i="4"/>
  <c r="H1098" i="4"/>
  <c r="N1098" i="4" s="1"/>
  <c r="F1328" i="4"/>
  <c r="H1138" i="4"/>
  <c r="N1138" i="4" s="1"/>
  <c r="F1368" i="4"/>
  <c r="H1040" i="4"/>
  <c r="N1040" i="4" s="1"/>
  <c r="F1270" i="4"/>
  <c r="H1046" i="4"/>
  <c r="N1046" i="4" s="1"/>
  <c r="F1276" i="4"/>
  <c r="H998" i="4"/>
  <c r="N998" i="4" s="1"/>
  <c r="F1228" i="4"/>
  <c r="H1027" i="4"/>
  <c r="N1027" i="4" s="1"/>
  <c r="F1257" i="4"/>
  <c r="H983" i="4"/>
  <c r="N983" i="4" s="1"/>
  <c r="F1213" i="4"/>
  <c r="H960" i="4"/>
  <c r="N960" i="4" s="1"/>
  <c r="F1190" i="4"/>
  <c r="H1101" i="4"/>
  <c r="N1101" i="4" s="1"/>
  <c r="F1331" i="4"/>
  <c r="H1075" i="4"/>
  <c r="N1075" i="4" s="1"/>
  <c r="F1305" i="4"/>
  <c r="H949" i="4"/>
  <c r="N949" i="4" s="1"/>
  <c r="F1179" i="4"/>
  <c r="H981" i="4"/>
  <c r="N981" i="4" s="1"/>
  <c r="F1211" i="4"/>
  <c r="H1063" i="4"/>
  <c r="N1063" i="4" s="1"/>
  <c r="F1293" i="4"/>
  <c r="H940" i="4"/>
  <c r="N940" i="4" s="1"/>
  <c r="F1170" i="4"/>
  <c r="H1031" i="4"/>
  <c r="N1031" i="4" s="1"/>
  <c r="F1261" i="4"/>
  <c r="H1090" i="4"/>
  <c r="N1090" i="4" s="1"/>
  <c r="F1320" i="4"/>
  <c r="H970" i="4"/>
  <c r="N970" i="4" s="1"/>
  <c r="F1200" i="4"/>
  <c r="H973" i="4"/>
  <c r="N973" i="4" s="1"/>
  <c r="F1203" i="4"/>
  <c r="H1003" i="4"/>
  <c r="N1003" i="4" s="1"/>
  <c r="F1233" i="4"/>
  <c r="H941" i="4"/>
  <c r="N941" i="4" s="1"/>
  <c r="F1171" i="4"/>
  <c r="H1002" i="4"/>
  <c r="N1002" i="4" s="1"/>
  <c r="F1232" i="4"/>
  <c r="H964" i="4"/>
  <c r="N964" i="4" s="1"/>
  <c r="F1194" i="4"/>
  <c r="H1038" i="4"/>
  <c r="N1038" i="4" s="1"/>
  <c r="F1268" i="4"/>
  <c r="H1066" i="4"/>
  <c r="N1066" i="4" s="1"/>
  <c r="F1296" i="4"/>
  <c r="H1088" i="4"/>
  <c r="N1088" i="4" s="1"/>
  <c r="F1318" i="4"/>
  <c r="H1041" i="4"/>
  <c r="N1041" i="4" s="1"/>
  <c r="F1271" i="4"/>
  <c r="H1103" i="4"/>
  <c r="N1103" i="4" s="1"/>
  <c r="F1333" i="4"/>
  <c r="H989" i="4"/>
  <c r="N989" i="4" s="1"/>
  <c r="F1219" i="4"/>
  <c r="H965" i="4"/>
  <c r="N965" i="4" s="1"/>
  <c r="F1195" i="4"/>
  <c r="H1025" i="4"/>
  <c r="N1025" i="4" s="1"/>
  <c r="F1255" i="4"/>
  <c r="H988" i="4"/>
  <c r="N988" i="4" s="1"/>
  <c r="F1218" i="4"/>
  <c r="H1092" i="4"/>
  <c r="N1092" i="4" s="1"/>
  <c r="F1322" i="4"/>
  <c r="H937" i="4"/>
  <c r="N937" i="4" s="1"/>
  <c r="F1167" i="4"/>
  <c r="H994" i="4"/>
  <c r="N994" i="4" s="1"/>
  <c r="F1224" i="4"/>
  <c r="H1071" i="4"/>
  <c r="N1071" i="4" s="1"/>
  <c r="F1301" i="4"/>
  <c r="H1070" i="4"/>
  <c r="N1070" i="4" s="1"/>
  <c r="F1300" i="4"/>
  <c r="H1067" i="4"/>
  <c r="N1067" i="4" s="1"/>
  <c r="F1297" i="4"/>
  <c r="H1083" i="4"/>
  <c r="N1083" i="4" s="1"/>
  <c r="F1313" i="4"/>
  <c r="H977" i="4"/>
  <c r="N977" i="4" s="1"/>
  <c r="F1207" i="4"/>
  <c r="H948" i="4"/>
  <c r="N948" i="4" s="1"/>
  <c r="F1178" i="4"/>
  <c r="H993" i="4"/>
  <c r="N993" i="4" s="1"/>
  <c r="F1223" i="4"/>
  <c r="H999" i="4"/>
  <c r="N999" i="4" s="1"/>
  <c r="F1229" i="4"/>
  <c r="H1064" i="4"/>
  <c r="N1064" i="4" s="1"/>
  <c r="F1294" i="4"/>
  <c r="H932" i="4"/>
  <c r="N932" i="4" s="1"/>
  <c r="F1162" i="4"/>
  <c r="H1068" i="4"/>
  <c r="N1068" i="4" s="1"/>
  <c r="F1298" i="4"/>
  <c r="H971" i="4"/>
  <c r="N971" i="4" s="1"/>
  <c r="F1201" i="4"/>
  <c r="H1095" i="4"/>
  <c r="N1095" i="4" s="1"/>
  <c r="G1325" i="4"/>
  <c r="H1039" i="4"/>
  <c r="N1039" i="4" s="1"/>
  <c r="F1269" i="4"/>
  <c r="H956" i="4"/>
  <c r="N956" i="4" s="1"/>
  <c r="F1186" i="4"/>
  <c r="H969" i="4"/>
  <c r="N969" i="4" s="1"/>
  <c r="F1199" i="4"/>
  <c r="H1141" i="4"/>
  <c r="N1141" i="4" s="1"/>
  <c r="F1371" i="4"/>
  <c r="H985" i="4"/>
  <c r="N985" i="4" s="1"/>
  <c r="F1215" i="4"/>
  <c r="H1102" i="4"/>
  <c r="N1102" i="4" s="1"/>
  <c r="F1332" i="4"/>
  <c r="H987" i="4"/>
  <c r="N987" i="4" s="1"/>
  <c r="F1217" i="4"/>
  <c r="C803" i="4"/>
  <c r="C1033" i="4" s="1"/>
  <c r="C1263" i="4" s="1"/>
  <c r="C1493" i="4" s="1"/>
  <c r="C1723" i="4" s="1"/>
  <c r="C797" i="4"/>
  <c r="C1027" i="4" s="1"/>
  <c r="C1257" i="4" s="1"/>
  <c r="C1487" i="4" s="1"/>
  <c r="C1717" i="4" s="1"/>
  <c r="F262" i="4"/>
  <c r="P32" i="2"/>
  <c r="S32" i="2" s="1"/>
  <c r="P27" i="2"/>
  <c r="S27" i="2" s="1"/>
  <c r="O32" i="4"/>
  <c r="P32" i="4" s="1"/>
  <c r="P41" i="2"/>
  <c r="S41" i="2" s="1"/>
  <c r="C344" i="4"/>
  <c r="C574" i="4" s="1"/>
  <c r="P42" i="2"/>
  <c r="S42" i="2" s="1"/>
  <c r="C338" i="4"/>
  <c r="C568" i="4" s="1"/>
  <c r="F288" i="4"/>
  <c r="F296" i="4"/>
  <c r="F526" i="4" s="1"/>
  <c r="H526" i="4" s="1"/>
  <c r="N526" i="4" s="1"/>
  <c r="O58" i="4"/>
  <c r="P58" i="4" s="1"/>
  <c r="G288" i="4"/>
  <c r="G518" i="4" s="1"/>
  <c r="E310" i="4"/>
  <c r="E540" i="4" s="1"/>
  <c r="E305" i="4"/>
  <c r="E535" i="4" s="1"/>
  <c r="O535" i="4" s="1"/>
  <c r="P535" i="4" s="1"/>
  <c r="F518" i="4" l="1"/>
  <c r="H518" i="4" s="1"/>
  <c r="N518" i="4" s="1"/>
  <c r="F492" i="4"/>
  <c r="F722" i="4" s="1"/>
  <c r="F952" i="4" s="1"/>
  <c r="F1182" i="4" s="1"/>
  <c r="F1412" i="4" s="1"/>
  <c r="F1642" i="4" s="1"/>
  <c r="H1784" i="4"/>
  <c r="N1784" i="4" s="1"/>
  <c r="H1464" i="4"/>
  <c r="N1464" i="4" s="1"/>
  <c r="F1694" i="4"/>
  <c r="H1427" i="4"/>
  <c r="N1427" i="4" s="1"/>
  <c r="F1657" i="4"/>
  <c r="H1512" i="4"/>
  <c r="N1512" i="4" s="1"/>
  <c r="F1742" i="4"/>
  <c r="H1519" i="4"/>
  <c r="N1519" i="4" s="1"/>
  <c r="F1749" i="4"/>
  <c r="H1556" i="4"/>
  <c r="N1556" i="4" s="1"/>
  <c r="F1786" i="4"/>
  <c r="H1497" i="4"/>
  <c r="N1497" i="4" s="1"/>
  <c r="F1727" i="4"/>
  <c r="H1513" i="4"/>
  <c r="N1513" i="4" s="1"/>
  <c r="F1743" i="4"/>
  <c r="H1199" i="4"/>
  <c r="N1199" i="4" s="1"/>
  <c r="F1429" i="4"/>
  <c r="H1313" i="4"/>
  <c r="N1313" i="4" s="1"/>
  <c r="F1543" i="4"/>
  <c r="H1271" i="4"/>
  <c r="N1271" i="4" s="1"/>
  <c r="F1501" i="4"/>
  <c r="H1171" i="4"/>
  <c r="N1171" i="4" s="1"/>
  <c r="F1401" i="4"/>
  <c r="H1190" i="4"/>
  <c r="N1190" i="4" s="1"/>
  <c r="F1420" i="4"/>
  <c r="H1273" i="4"/>
  <c r="N1273" i="4" s="1"/>
  <c r="F1503" i="4"/>
  <c r="H1222" i="4"/>
  <c r="N1222" i="4" s="1"/>
  <c r="F1452" i="4"/>
  <c r="H1231" i="4"/>
  <c r="N1231" i="4" s="1"/>
  <c r="F1461" i="4"/>
  <c r="H1321" i="4"/>
  <c r="N1321" i="4" s="1"/>
  <c r="F1551" i="4"/>
  <c r="H1311" i="4"/>
  <c r="N1311" i="4" s="1"/>
  <c r="F1541" i="4"/>
  <c r="H1256" i="4"/>
  <c r="N1256" i="4" s="1"/>
  <c r="F1486" i="4"/>
  <c r="H1215" i="4"/>
  <c r="N1215" i="4" s="1"/>
  <c r="F1445" i="4"/>
  <c r="H1186" i="4"/>
  <c r="N1186" i="4" s="1"/>
  <c r="F1416" i="4"/>
  <c r="H1201" i="4"/>
  <c r="N1201" i="4" s="1"/>
  <c r="F1431" i="4"/>
  <c r="H1294" i="4"/>
  <c r="N1294" i="4" s="1"/>
  <c r="F1524" i="4"/>
  <c r="H1178" i="4"/>
  <c r="N1178" i="4" s="1"/>
  <c r="F1408" i="4"/>
  <c r="H1297" i="4"/>
  <c r="N1297" i="4" s="1"/>
  <c r="F1527" i="4"/>
  <c r="H1224" i="4"/>
  <c r="N1224" i="4" s="1"/>
  <c r="F1454" i="4"/>
  <c r="H1218" i="4"/>
  <c r="N1218" i="4" s="1"/>
  <c r="F1448" i="4"/>
  <c r="H1219" i="4"/>
  <c r="N1219" i="4" s="1"/>
  <c r="F1449" i="4"/>
  <c r="H1318" i="4"/>
  <c r="N1318" i="4" s="1"/>
  <c r="F1548" i="4"/>
  <c r="H1194" i="4"/>
  <c r="N1194" i="4" s="1"/>
  <c r="F1424" i="4"/>
  <c r="H1233" i="4"/>
  <c r="N1233" i="4" s="1"/>
  <c r="F1463" i="4"/>
  <c r="H1320" i="4"/>
  <c r="N1320" i="4" s="1"/>
  <c r="F1550" i="4"/>
  <c r="H1293" i="4"/>
  <c r="N1293" i="4" s="1"/>
  <c r="F1523" i="4"/>
  <c r="H1305" i="4"/>
  <c r="N1305" i="4" s="1"/>
  <c r="F1535" i="4"/>
  <c r="H1213" i="4"/>
  <c r="N1213" i="4" s="1"/>
  <c r="F1443" i="4"/>
  <c r="H1276" i="4"/>
  <c r="N1276" i="4" s="1"/>
  <c r="F1506" i="4"/>
  <c r="H1328" i="4"/>
  <c r="N1328" i="4" s="1"/>
  <c r="F1558" i="4"/>
  <c r="H1175" i="4"/>
  <c r="N1175" i="4" s="1"/>
  <c r="F1405" i="4"/>
  <c r="H1227" i="4"/>
  <c r="N1227" i="4" s="1"/>
  <c r="F1457" i="4"/>
  <c r="H1214" i="4"/>
  <c r="N1214" i="4" s="1"/>
  <c r="F1444" i="4"/>
  <c r="H1196" i="4"/>
  <c r="N1196" i="4" s="1"/>
  <c r="F1426" i="4"/>
  <c r="H1306" i="4"/>
  <c r="N1306" i="4" s="1"/>
  <c r="F1536" i="4"/>
  <c r="H1319" i="4"/>
  <c r="N1319" i="4" s="1"/>
  <c r="F1549" i="4"/>
  <c r="H1315" i="4"/>
  <c r="N1315" i="4" s="1"/>
  <c r="F1545" i="4"/>
  <c r="H1230" i="4"/>
  <c r="N1230" i="4" s="1"/>
  <c r="F1460" i="4"/>
  <c r="H1330" i="4"/>
  <c r="N1330" i="4" s="1"/>
  <c r="F1560" i="4"/>
  <c r="H1304" i="4"/>
  <c r="N1304" i="4" s="1"/>
  <c r="F1534" i="4"/>
  <c r="H1263" i="4"/>
  <c r="N1263" i="4" s="1"/>
  <c r="F1493" i="4"/>
  <c r="H1206" i="4"/>
  <c r="N1206" i="4" s="1"/>
  <c r="F1436" i="4"/>
  <c r="H1221" i="4"/>
  <c r="N1221" i="4" s="1"/>
  <c r="F1451" i="4"/>
  <c r="H1369" i="4"/>
  <c r="N1369" i="4" s="1"/>
  <c r="F1599" i="4"/>
  <c r="H1280" i="4"/>
  <c r="N1280" i="4" s="1"/>
  <c r="F1510" i="4"/>
  <c r="H1225" i="4"/>
  <c r="N1225" i="4" s="1"/>
  <c r="F1455" i="4"/>
  <c r="H1303" i="4"/>
  <c r="N1303" i="4" s="1"/>
  <c r="F1533" i="4"/>
  <c r="H1277" i="4"/>
  <c r="N1277" i="4" s="1"/>
  <c r="F1507" i="4"/>
  <c r="H1291" i="4"/>
  <c r="N1291" i="4" s="1"/>
  <c r="F1521" i="4"/>
  <c r="H1317" i="4"/>
  <c r="N1317" i="4" s="1"/>
  <c r="F1547" i="4"/>
  <c r="H1265" i="4"/>
  <c r="N1265" i="4" s="1"/>
  <c r="F1495" i="4"/>
  <c r="H1162" i="4"/>
  <c r="N1162" i="4" s="1"/>
  <c r="F1392" i="4"/>
  <c r="H1301" i="4"/>
  <c r="N1301" i="4" s="1"/>
  <c r="F1531" i="4"/>
  <c r="H1268" i="4"/>
  <c r="N1268" i="4" s="1"/>
  <c r="F1498" i="4"/>
  <c r="H1228" i="4"/>
  <c r="N1228" i="4" s="1"/>
  <c r="F1458" i="4"/>
  <c r="H1316" i="4"/>
  <c r="N1316" i="4" s="1"/>
  <c r="F1546" i="4"/>
  <c r="H1180" i="4"/>
  <c r="N1180" i="4" s="1"/>
  <c r="F1410" i="4"/>
  <c r="H1209" i="4"/>
  <c r="N1209" i="4" s="1"/>
  <c r="F1439" i="4"/>
  <c r="H1325" i="4"/>
  <c r="N1325" i="4" s="1"/>
  <c r="G1555" i="4"/>
  <c r="H1322" i="4"/>
  <c r="N1322" i="4" s="1"/>
  <c r="F1552" i="4"/>
  <c r="H1170" i="4"/>
  <c r="N1170" i="4" s="1"/>
  <c r="F1400" i="4"/>
  <c r="H1226" i="4"/>
  <c r="N1226" i="4" s="1"/>
  <c r="F1456" i="4"/>
  <c r="H1202" i="4"/>
  <c r="N1202" i="4" s="1"/>
  <c r="F1432" i="4"/>
  <c r="H1309" i="4"/>
  <c r="N1309" i="4" s="1"/>
  <c r="F1539" i="4"/>
  <c r="H1198" i="4"/>
  <c r="N1198" i="4" s="1"/>
  <c r="F1428" i="4"/>
  <c r="H1193" i="4"/>
  <c r="N1193" i="4" s="1"/>
  <c r="F1423" i="4"/>
  <c r="H1217" i="4"/>
  <c r="N1217" i="4" s="1"/>
  <c r="F1447" i="4"/>
  <c r="H1371" i="4"/>
  <c r="N1371" i="4" s="1"/>
  <c r="F1601" i="4"/>
  <c r="H1269" i="4"/>
  <c r="N1269" i="4" s="1"/>
  <c r="F1499" i="4"/>
  <c r="H1298" i="4"/>
  <c r="N1298" i="4" s="1"/>
  <c r="F1528" i="4"/>
  <c r="H1229" i="4"/>
  <c r="N1229" i="4" s="1"/>
  <c r="F1459" i="4"/>
  <c r="H1207" i="4"/>
  <c r="N1207" i="4" s="1"/>
  <c r="F1437" i="4"/>
  <c r="H1300" i="4"/>
  <c r="N1300" i="4" s="1"/>
  <c r="F1530" i="4"/>
  <c r="H1167" i="4"/>
  <c r="N1167" i="4" s="1"/>
  <c r="F1397" i="4"/>
  <c r="H1255" i="4"/>
  <c r="N1255" i="4" s="1"/>
  <c r="F1485" i="4"/>
  <c r="H1333" i="4"/>
  <c r="N1333" i="4" s="1"/>
  <c r="F1563" i="4"/>
  <c r="H1296" i="4"/>
  <c r="N1296" i="4" s="1"/>
  <c r="F1526" i="4"/>
  <c r="H1232" i="4"/>
  <c r="N1232" i="4" s="1"/>
  <c r="F1462" i="4"/>
  <c r="H1203" i="4"/>
  <c r="N1203" i="4" s="1"/>
  <c r="F1433" i="4"/>
  <c r="H1261" i="4"/>
  <c r="N1261" i="4" s="1"/>
  <c r="F1491" i="4"/>
  <c r="H1211" i="4"/>
  <c r="N1211" i="4" s="1"/>
  <c r="F1441" i="4"/>
  <c r="H1331" i="4"/>
  <c r="N1331" i="4" s="1"/>
  <c r="F1561" i="4"/>
  <c r="H1257" i="4"/>
  <c r="N1257" i="4" s="1"/>
  <c r="F1487" i="4"/>
  <c r="H1270" i="4"/>
  <c r="N1270" i="4" s="1"/>
  <c r="F1500" i="4"/>
  <c r="H1212" i="4"/>
  <c r="N1212" i="4" s="1"/>
  <c r="F1442" i="4"/>
  <c r="H1258" i="4"/>
  <c r="N1258" i="4" s="1"/>
  <c r="F1488" i="4"/>
  <c r="H1286" i="4"/>
  <c r="N1286" i="4" s="1"/>
  <c r="F1516" i="4"/>
  <c r="H1185" i="4"/>
  <c r="N1185" i="4" s="1"/>
  <c r="F1415" i="4"/>
  <c r="H1285" i="4"/>
  <c r="N1285" i="4" s="1"/>
  <c r="F1515" i="4"/>
  <c r="H1210" i="4"/>
  <c r="N1210" i="4" s="1"/>
  <c r="F1440" i="4"/>
  <c r="H1174" i="4"/>
  <c r="N1174" i="4" s="1"/>
  <c r="F1404" i="4"/>
  <c r="H1329" i="4"/>
  <c r="N1329" i="4" s="1"/>
  <c r="F1559" i="4"/>
  <c r="H1287" i="4"/>
  <c r="N1287" i="4" s="1"/>
  <c r="F1517" i="4"/>
  <c r="H1264" i="4"/>
  <c r="N1264" i="4" s="1"/>
  <c r="F1494" i="4"/>
  <c r="H1288" i="4"/>
  <c r="N1288" i="4" s="1"/>
  <c r="F1518" i="4"/>
  <c r="H1279" i="4"/>
  <c r="N1279" i="4" s="1"/>
  <c r="F1509" i="4"/>
  <c r="H1308" i="4"/>
  <c r="N1308" i="4" s="1"/>
  <c r="F1538" i="4"/>
  <c r="H1262" i="4"/>
  <c r="N1262" i="4" s="1"/>
  <c r="F1492" i="4"/>
  <c r="H1266" i="4"/>
  <c r="N1266" i="4" s="1"/>
  <c r="F1496" i="4"/>
  <c r="H1187" i="4"/>
  <c r="N1187" i="4" s="1"/>
  <c r="F1417" i="4"/>
  <c r="H1323" i="4"/>
  <c r="N1323" i="4" s="1"/>
  <c r="F1553" i="4"/>
  <c r="H1259" i="4"/>
  <c r="N1259" i="4" s="1"/>
  <c r="F1489" i="4"/>
  <c r="H1312" i="4"/>
  <c r="N1312" i="4" s="1"/>
  <c r="F1542" i="4"/>
  <c r="H1172" i="4"/>
  <c r="N1172" i="4" s="1"/>
  <c r="F1402" i="4"/>
  <c r="H1278" i="4"/>
  <c r="N1278" i="4" s="1"/>
  <c r="F1508" i="4"/>
  <c r="H1272" i="4"/>
  <c r="N1272" i="4" s="1"/>
  <c r="F1502" i="4"/>
  <c r="H1332" i="4"/>
  <c r="N1332" i="4" s="1"/>
  <c r="F1562" i="4"/>
  <c r="H1223" i="4"/>
  <c r="N1223" i="4" s="1"/>
  <c r="F1453" i="4"/>
  <c r="H1195" i="4"/>
  <c r="N1195" i="4" s="1"/>
  <c r="F1425" i="4"/>
  <c r="H1200" i="4"/>
  <c r="N1200" i="4" s="1"/>
  <c r="F1430" i="4"/>
  <c r="H1368" i="4"/>
  <c r="N1368" i="4" s="1"/>
  <c r="F1598" i="4"/>
  <c r="H1302" i="4"/>
  <c r="N1302" i="4" s="1"/>
  <c r="F1532" i="4"/>
  <c r="H1205" i="4"/>
  <c r="N1205" i="4" s="1"/>
  <c r="F1435" i="4"/>
  <c r="H1275" i="4"/>
  <c r="N1275" i="4" s="1"/>
  <c r="F1505" i="4"/>
  <c r="H1179" i="4"/>
  <c r="N1179" i="4" s="1"/>
  <c r="F1409" i="4"/>
  <c r="H1188" i="4"/>
  <c r="N1188" i="4" s="1"/>
  <c r="F1418" i="4"/>
  <c r="H1290" i="4"/>
  <c r="N1290" i="4" s="1"/>
  <c r="F1520" i="4"/>
  <c r="H1295" i="4"/>
  <c r="N1295" i="4" s="1"/>
  <c r="F1525" i="4"/>
  <c r="H1370" i="4"/>
  <c r="N1370" i="4" s="1"/>
  <c r="F1600" i="4"/>
  <c r="F756" i="4"/>
  <c r="C798" i="4"/>
  <c r="C1028" i="4" s="1"/>
  <c r="C1258" i="4" s="1"/>
  <c r="C1488" i="4" s="1"/>
  <c r="C1718" i="4" s="1"/>
  <c r="C804" i="4"/>
  <c r="C1034" i="4" s="1"/>
  <c r="C1264" i="4" s="1"/>
  <c r="C1494" i="4" s="1"/>
  <c r="C1724" i="4" s="1"/>
  <c r="E770" i="4"/>
  <c r="E1000" i="4" s="1"/>
  <c r="E1230" i="4" s="1"/>
  <c r="E1460" i="4" s="1"/>
  <c r="E1690" i="4" s="1"/>
  <c r="E765" i="4"/>
  <c r="O41" i="4"/>
  <c r="P41" i="4" s="1"/>
  <c r="G271" i="4"/>
  <c r="G501" i="4" s="1"/>
  <c r="H288" i="4"/>
  <c r="N288" i="4" s="1"/>
  <c r="G264" i="4"/>
  <c r="G494" i="4" s="1"/>
  <c r="H494" i="4" s="1"/>
  <c r="N494" i="4" s="1"/>
  <c r="C345" i="4"/>
  <c r="C575" i="4" s="1"/>
  <c r="G262" i="4"/>
  <c r="G492" i="4" s="1"/>
  <c r="F241" i="4"/>
  <c r="P11" i="2"/>
  <c r="S11" i="2" s="1"/>
  <c r="O31" i="4"/>
  <c r="P31" i="4" s="1"/>
  <c r="G261" i="4"/>
  <c r="G491" i="4" s="1"/>
  <c r="G256" i="4"/>
  <c r="G486" i="4" s="1"/>
  <c r="F256" i="4"/>
  <c r="G241" i="4"/>
  <c r="H296" i="4"/>
  <c r="N296" i="4" s="1"/>
  <c r="F257" i="4"/>
  <c r="O27" i="4"/>
  <c r="P27" i="4" s="1"/>
  <c r="G257" i="4"/>
  <c r="G487" i="4" s="1"/>
  <c r="C339" i="4"/>
  <c r="C569" i="4" s="1"/>
  <c r="O33" i="4"/>
  <c r="P33" i="4" s="1"/>
  <c r="G263" i="4"/>
  <c r="G493" i="4" s="1"/>
  <c r="F271" i="4"/>
  <c r="C312" i="4"/>
  <c r="C542" i="4" s="1"/>
  <c r="C311" i="4"/>
  <c r="C541" i="4" s="1"/>
  <c r="D306" i="4"/>
  <c r="D536" i="4" s="1"/>
  <c r="D311" i="4"/>
  <c r="D541" i="4" s="1"/>
  <c r="C313" i="4"/>
  <c r="C543" i="4" s="1"/>
  <c r="D307" i="4"/>
  <c r="D537" i="4" s="1"/>
  <c r="F501" i="4" l="1"/>
  <c r="H501" i="4" s="1"/>
  <c r="N501" i="4" s="1"/>
  <c r="F487" i="4"/>
  <c r="H487" i="4" s="1"/>
  <c r="N487" i="4" s="1"/>
  <c r="G471" i="4"/>
  <c r="G701" i="4" s="1"/>
  <c r="G931" i="4" s="1"/>
  <c r="G1161" i="4" s="1"/>
  <c r="G1391" i="4" s="1"/>
  <c r="F471" i="4"/>
  <c r="F701" i="4" s="1"/>
  <c r="F931" i="4" s="1"/>
  <c r="F1161" i="4" s="1"/>
  <c r="F1391" i="4" s="1"/>
  <c r="F1621" i="4" s="1"/>
  <c r="H492" i="4"/>
  <c r="N492" i="4" s="1"/>
  <c r="F486" i="4"/>
  <c r="H486" i="4" s="1"/>
  <c r="N486" i="4" s="1"/>
  <c r="F748" i="4"/>
  <c r="F978" i="4" s="1"/>
  <c r="F1208" i="4" s="1"/>
  <c r="F1438" i="4" s="1"/>
  <c r="F1668" i="4" s="1"/>
  <c r="H1749" i="4"/>
  <c r="N1749" i="4" s="1"/>
  <c r="H1743" i="4"/>
  <c r="N1743" i="4" s="1"/>
  <c r="H1727" i="4"/>
  <c r="N1727" i="4" s="1"/>
  <c r="H1742" i="4"/>
  <c r="N1742" i="4" s="1"/>
  <c r="H1694" i="4"/>
  <c r="N1694" i="4" s="1"/>
  <c r="H1786" i="4"/>
  <c r="N1786" i="4" s="1"/>
  <c r="H1657" i="4"/>
  <c r="N1657" i="4" s="1"/>
  <c r="H1409" i="4"/>
  <c r="N1409" i="4" s="1"/>
  <c r="F1639" i="4"/>
  <c r="H1417" i="4"/>
  <c r="N1417" i="4" s="1"/>
  <c r="F1647" i="4"/>
  <c r="H1494" i="4"/>
  <c r="N1494" i="4" s="1"/>
  <c r="F1724" i="4"/>
  <c r="H1442" i="4"/>
  <c r="N1442" i="4" s="1"/>
  <c r="F1672" i="4"/>
  <c r="H1530" i="4"/>
  <c r="N1530" i="4" s="1"/>
  <c r="F1760" i="4"/>
  <c r="H1400" i="4"/>
  <c r="N1400" i="4" s="1"/>
  <c r="F1630" i="4"/>
  <c r="H1392" i="4"/>
  <c r="N1392" i="4" s="1"/>
  <c r="F1622" i="4"/>
  <c r="H1534" i="4"/>
  <c r="N1534" i="4" s="1"/>
  <c r="F1764" i="4"/>
  <c r="H1443" i="4"/>
  <c r="N1443" i="4" s="1"/>
  <c r="F1673" i="4"/>
  <c r="H1600" i="4"/>
  <c r="N1600" i="4" s="1"/>
  <c r="F1830" i="4"/>
  <c r="H1418" i="4"/>
  <c r="N1418" i="4" s="1"/>
  <c r="F1648" i="4"/>
  <c r="H1435" i="4"/>
  <c r="N1435" i="4" s="1"/>
  <c r="F1665" i="4"/>
  <c r="H1430" i="4"/>
  <c r="N1430" i="4" s="1"/>
  <c r="F1660" i="4"/>
  <c r="H1562" i="4"/>
  <c r="N1562" i="4" s="1"/>
  <c r="F1792" i="4"/>
  <c r="H1402" i="4"/>
  <c r="N1402" i="4" s="1"/>
  <c r="F1632" i="4"/>
  <c r="H1553" i="4"/>
  <c r="N1553" i="4" s="1"/>
  <c r="F1783" i="4"/>
  <c r="H1492" i="4"/>
  <c r="N1492" i="4" s="1"/>
  <c r="F1722" i="4"/>
  <c r="H1518" i="4"/>
  <c r="N1518" i="4" s="1"/>
  <c r="F1748" i="4"/>
  <c r="H1559" i="4"/>
  <c r="N1559" i="4" s="1"/>
  <c r="F1789" i="4"/>
  <c r="H1515" i="4"/>
  <c r="N1515" i="4" s="1"/>
  <c r="F1745" i="4"/>
  <c r="H1488" i="4"/>
  <c r="N1488" i="4" s="1"/>
  <c r="F1718" i="4"/>
  <c r="H1487" i="4"/>
  <c r="N1487" i="4" s="1"/>
  <c r="F1717" i="4"/>
  <c r="H1491" i="4"/>
  <c r="N1491" i="4" s="1"/>
  <c r="F1721" i="4"/>
  <c r="H1526" i="4"/>
  <c r="N1526" i="4" s="1"/>
  <c r="F1756" i="4"/>
  <c r="H1397" i="4"/>
  <c r="N1397" i="4" s="1"/>
  <c r="F1627" i="4"/>
  <c r="H1459" i="4"/>
  <c r="N1459" i="4" s="1"/>
  <c r="F1689" i="4"/>
  <c r="H1601" i="4"/>
  <c r="N1601" i="4" s="1"/>
  <c r="F1831" i="4"/>
  <c r="H1428" i="4"/>
  <c r="N1428" i="4" s="1"/>
  <c r="F1658" i="4"/>
  <c r="H1456" i="4"/>
  <c r="N1456" i="4" s="1"/>
  <c r="F1686" i="4"/>
  <c r="H1555" i="4"/>
  <c r="N1555" i="4" s="1"/>
  <c r="G1785" i="4"/>
  <c r="H1546" i="4"/>
  <c r="N1546" i="4" s="1"/>
  <c r="F1776" i="4"/>
  <c r="H1531" i="4"/>
  <c r="N1531" i="4" s="1"/>
  <c r="F1761" i="4"/>
  <c r="H1547" i="4"/>
  <c r="N1547" i="4" s="1"/>
  <c r="F1777" i="4"/>
  <c r="H1533" i="4"/>
  <c r="N1533" i="4" s="1"/>
  <c r="F1763" i="4"/>
  <c r="H1599" i="4"/>
  <c r="N1599" i="4" s="1"/>
  <c r="F1829" i="4"/>
  <c r="H1493" i="4"/>
  <c r="N1493" i="4" s="1"/>
  <c r="F1723" i="4"/>
  <c r="H1460" i="4"/>
  <c r="N1460" i="4" s="1"/>
  <c r="F1690" i="4"/>
  <c r="H1536" i="4"/>
  <c r="N1536" i="4" s="1"/>
  <c r="F1766" i="4"/>
  <c r="H1457" i="4"/>
  <c r="N1457" i="4" s="1"/>
  <c r="F1687" i="4"/>
  <c r="H1506" i="4"/>
  <c r="N1506" i="4" s="1"/>
  <c r="F1736" i="4"/>
  <c r="H1523" i="4"/>
  <c r="N1523" i="4" s="1"/>
  <c r="F1753" i="4"/>
  <c r="H1424" i="4"/>
  <c r="N1424" i="4" s="1"/>
  <c r="F1654" i="4"/>
  <c r="H1448" i="4"/>
  <c r="N1448" i="4" s="1"/>
  <c r="F1678" i="4"/>
  <c r="H1408" i="4"/>
  <c r="N1408" i="4" s="1"/>
  <c r="F1638" i="4"/>
  <c r="H1416" i="4"/>
  <c r="N1416" i="4" s="1"/>
  <c r="F1646" i="4"/>
  <c r="H1541" i="4"/>
  <c r="N1541" i="4" s="1"/>
  <c r="F1771" i="4"/>
  <c r="H1452" i="4"/>
  <c r="N1452" i="4" s="1"/>
  <c r="F1682" i="4"/>
  <c r="H1401" i="4"/>
  <c r="N1401" i="4" s="1"/>
  <c r="F1631" i="4"/>
  <c r="H1429" i="4"/>
  <c r="N1429" i="4" s="1"/>
  <c r="F1659" i="4"/>
  <c r="H1532" i="4"/>
  <c r="N1532" i="4" s="1"/>
  <c r="F1762" i="4"/>
  <c r="H1447" i="4"/>
  <c r="N1447" i="4" s="1"/>
  <c r="F1677" i="4"/>
  <c r="H1455" i="4"/>
  <c r="N1455" i="4" s="1"/>
  <c r="F1685" i="4"/>
  <c r="H1545" i="4"/>
  <c r="N1545" i="4" s="1"/>
  <c r="F1775" i="4"/>
  <c r="H1426" i="4"/>
  <c r="N1426" i="4" s="1"/>
  <c r="F1656" i="4"/>
  <c r="H1405" i="4"/>
  <c r="N1405" i="4" s="1"/>
  <c r="F1635" i="4"/>
  <c r="H1550" i="4"/>
  <c r="N1550" i="4" s="1"/>
  <c r="F1780" i="4"/>
  <c r="H1454" i="4"/>
  <c r="N1454" i="4" s="1"/>
  <c r="F1684" i="4"/>
  <c r="H1524" i="4"/>
  <c r="N1524" i="4" s="1"/>
  <c r="F1754" i="4"/>
  <c r="H1445" i="4"/>
  <c r="N1445" i="4" s="1"/>
  <c r="F1675" i="4"/>
  <c r="H1551" i="4"/>
  <c r="N1551" i="4" s="1"/>
  <c r="F1781" i="4"/>
  <c r="H1503" i="4"/>
  <c r="N1503" i="4" s="1"/>
  <c r="F1733" i="4"/>
  <c r="H1501" i="4"/>
  <c r="N1501" i="4" s="1"/>
  <c r="F1731" i="4"/>
  <c r="H1525" i="4"/>
  <c r="N1525" i="4" s="1"/>
  <c r="F1755" i="4"/>
  <c r="H1542" i="4"/>
  <c r="N1542" i="4" s="1"/>
  <c r="F1772" i="4"/>
  <c r="H1404" i="4"/>
  <c r="N1404" i="4" s="1"/>
  <c r="F1634" i="4"/>
  <c r="H1433" i="4"/>
  <c r="N1433" i="4" s="1"/>
  <c r="F1663" i="4"/>
  <c r="H1439" i="4"/>
  <c r="N1439" i="4" s="1"/>
  <c r="F1669" i="4"/>
  <c r="H1425" i="4"/>
  <c r="N1425" i="4" s="1"/>
  <c r="F1655" i="4"/>
  <c r="H1538" i="4"/>
  <c r="N1538" i="4" s="1"/>
  <c r="F1768" i="4"/>
  <c r="H1415" i="4"/>
  <c r="N1415" i="4" s="1"/>
  <c r="F1645" i="4"/>
  <c r="H1563" i="4"/>
  <c r="N1563" i="4" s="1"/>
  <c r="F1793" i="4"/>
  <c r="H1528" i="4"/>
  <c r="N1528" i="4" s="1"/>
  <c r="F1758" i="4"/>
  <c r="H1539" i="4"/>
  <c r="N1539" i="4" s="1"/>
  <c r="F1769" i="4"/>
  <c r="H1458" i="4"/>
  <c r="N1458" i="4" s="1"/>
  <c r="F1688" i="4"/>
  <c r="H1451" i="4"/>
  <c r="N1451" i="4" s="1"/>
  <c r="F1681" i="4"/>
  <c r="H1548" i="4"/>
  <c r="N1548" i="4" s="1"/>
  <c r="F1778" i="4"/>
  <c r="H1502" i="4"/>
  <c r="N1502" i="4" s="1"/>
  <c r="F1732" i="4"/>
  <c r="H1561" i="4"/>
  <c r="N1561" i="4" s="1"/>
  <c r="F1791" i="4"/>
  <c r="H1521" i="4"/>
  <c r="N1521" i="4" s="1"/>
  <c r="F1751" i="4"/>
  <c r="H1520" i="4"/>
  <c r="N1520" i="4" s="1"/>
  <c r="F1750" i="4"/>
  <c r="H1505" i="4"/>
  <c r="N1505" i="4" s="1"/>
  <c r="F1735" i="4"/>
  <c r="H1598" i="4"/>
  <c r="N1598" i="4" s="1"/>
  <c r="F1828" i="4"/>
  <c r="H1453" i="4"/>
  <c r="N1453" i="4" s="1"/>
  <c r="F1683" i="4"/>
  <c r="H1508" i="4"/>
  <c r="N1508" i="4" s="1"/>
  <c r="F1738" i="4"/>
  <c r="H1489" i="4"/>
  <c r="N1489" i="4" s="1"/>
  <c r="F1719" i="4"/>
  <c r="H1496" i="4"/>
  <c r="N1496" i="4" s="1"/>
  <c r="F1726" i="4"/>
  <c r="H1509" i="4"/>
  <c r="N1509" i="4" s="1"/>
  <c r="F1739" i="4"/>
  <c r="H1517" i="4"/>
  <c r="N1517" i="4" s="1"/>
  <c r="F1747" i="4"/>
  <c r="H1440" i="4"/>
  <c r="N1440" i="4" s="1"/>
  <c r="F1670" i="4"/>
  <c r="H1516" i="4"/>
  <c r="N1516" i="4" s="1"/>
  <c r="F1746" i="4"/>
  <c r="H1500" i="4"/>
  <c r="N1500" i="4" s="1"/>
  <c r="F1730" i="4"/>
  <c r="H1441" i="4"/>
  <c r="N1441" i="4" s="1"/>
  <c r="F1671" i="4"/>
  <c r="H1462" i="4"/>
  <c r="N1462" i="4" s="1"/>
  <c r="F1692" i="4"/>
  <c r="H1485" i="4"/>
  <c r="N1485" i="4" s="1"/>
  <c r="F1715" i="4"/>
  <c r="H1437" i="4"/>
  <c r="N1437" i="4" s="1"/>
  <c r="F1667" i="4"/>
  <c r="H1499" i="4"/>
  <c r="N1499" i="4" s="1"/>
  <c r="F1729" i="4"/>
  <c r="H1423" i="4"/>
  <c r="N1423" i="4" s="1"/>
  <c r="F1653" i="4"/>
  <c r="H1432" i="4"/>
  <c r="N1432" i="4" s="1"/>
  <c r="F1662" i="4"/>
  <c r="H1552" i="4"/>
  <c r="N1552" i="4" s="1"/>
  <c r="F1782" i="4"/>
  <c r="H1410" i="4"/>
  <c r="N1410" i="4" s="1"/>
  <c r="F1640" i="4"/>
  <c r="H1498" i="4"/>
  <c r="N1498" i="4" s="1"/>
  <c r="F1728" i="4"/>
  <c r="H1495" i="4"/>
  <c r="N1495" i="4" s="1"/>
  <c r="F1725" i="4"/>
  <c r="H1507" i="4"/>
  <c r="N1507" i="4" s="1"/>
  <c r="F1737" i="4"/>
  <c r="H1510" i="4"/>
  <c r="N1510" i="4" s="1"/>
  <c r="F1740" i="4"/>
  <c r="H1436" i="4"/>
  <c r="N1436" i="4" s="1"/>
  <c r="F1666" i="4"/>
  <c r="H1560" i="4"/>
  <c r="N1560" i="4" s="1"/>
  <c r="F1790" i="4"/>
  <c r="H1549" i="4"/>
  <c r="N1549" i="4" s="1"/>
  <c r="F1779" i="4"/>
  <c r="H1444" i="4"/>
  <c r="N1444" i="4" s="1"/>
  <c r="F1674" i="4"/>
  <c r="H1558" i="4"/>
  <c r="N1558" i="4" s="1"/>
  <c r="F1788" i="4"/>
  <c r="H1535" i="4"/>
  <c r="N1535" i="4" s="1"/>
  <c r="F1765" i="4"/>
  <c r="H1463" i="4"/>
  <c r="N1463" i="4" s="1"/>
  <c r="F1693" i="4"/>
  <c r="H1449" i="4"/>
  <c r="N1449" i="4" s="1"/>
  <c r="F1679" i="4"/>
  <c r="H1527" i="4"/>
  <c r="N1527" i="4" s="1"/>
  <c r="F1757" i="4"/>
  <c r="H1431" i="4"/>
  <c r="N1431" i="4" s="1"/>
  <c r="F1661" i="4"/>
  <c r="H1486" i="4"/>
  <c r="N1486" i="4" s="1"/>
  <c r="F1716" i="4"/>
  <c r="H1461" i="4"/>
  <c r="N1461" i="4" s="1"/>
  <c r="F1691" i="4"/>
  <c r="H1420" i="4"/>
  <c r="N1420" i="4" s="1"/>
  <c r="F1650" i="4"/>
  <c r="H1543" i="4"/>
  <c r="N1543" i="4" s="1"/>
  <c r="F1773" i="4"/>
  <c r="H756" i="4"/>
  <c r="N756" i="4" s="1"/>
  <c r="F986" i="4"/>
  <c r="E995" i="4"/>
  <c r="E1225" i="4" s="1"/>
  <c r="E1455" i="4" s="1"/>
  <c r="E1685" i="4" s="1"/>
  <c r="O765" i="4"/>
  <c r="P765" i="4" s="1"/>
  <c r="G748" i="4"/>
  <c r="G724" i="4"/>
  <c r="C799" i="4"/>
  <c r="C1029" i="4" s="1"/>
  <c r="C1259" i="4" s="1"/>
  <c r="C1489" i="4" s="1"/>
  <c r="C1719" i="4" s="1"/>
  <c r="C805" i="4"/>
  <c r="C1035" i="4" s="1"/>
  <c r="C1265" i="4" s="1"/>
  <c r="C1495" i="4" s="1"/>
  <c r="C1725" i="4" s="1"/>
  <c r="G731" i="4"/>
  <c r="D767" i="4"/>
  <c r="D997" i="4" s="1"/>
  <c r="D1227" i="4" s="1"/>
  <c r="D1457" i="4" s="1"/>
  <c r="D1687" i="4" s="1"/>
  <c r="C771" i="4"/>
  <c r="C1001" i="4" s="1"/>
  <c r="C1231" i="4" s="1"/>
  <c r="C1461" i="4" s="1"/>
  <c r="C1691" i="4" s="1"/>
  <c r="C773" i="4"/>
  <c r="C1003" i="4" s="1"/>
  <c r="C1233" i="4" s="1"/>
  <c r="C1463" i="4" s="1"/>
  <c r="C1693" i="4" s="1"/>
  <c r="C772" i="4"/>
  <c r="C1002" i="4" s="1"/>
  <c r="C1232" i="4" s="1"/>
  <c r="C1462" i="4" s="1"/>
  <c r="C1692" i="4" s="1"/>
  <c r="G721" i="4"/>
  <c r="G951" i="4" s="1"/>
  <c r="G1181" i="4" s="1"/>
  <c r="G1411" i="4" s="1"/>
  <c r="G1641" i="4" s="1"/>
  <c r="D771" i="4"/>
  <c r="D1001" i="4" s="1"/>
  <c r="D1231" i="4" s="1"/>
  <c r="D1461" i="4" s="1"/>
  <c r="D1691" i="4" s="1"/>
  <c r="D766" i="4"/>
  <c r="D996" i="4" s="1"/>
  <c r="D1226" i="4" s="1"/>
  <c r="D1456" i="4" s="1"/>
  <c r="D1686" i="4" s="1"/>
  <c r="G723" i="4"/>
  <c r="G953" i="4" s="1"/>
  <c r="G1183" i="4" s="1"/>
  <c r="G1413" i="4" s="1"/>
  <c r="G1643" i="4" s="1"/>
  <c r="H241" i="4"/>
  <c r="N241" i="4" s="1"/>
  <c r="C340" i="4"/>
  <c r="C570" i="4" s="1"/>
  <c r="H257" i="4"/>
  <c r="N257" i="4" s="1"/>
  <c r="C346" i="4"/>
  <c r="C576" i="4" s="1"/>
  <c r="O11" i="4"/>
  <c r="P11" i="4" s="1"/>
  <c r="H264" i="4"/>
  <c r="N264" i="4" s="1"/>
  <c r="H256" i="4"/>
  <c r="N256" i="4" s="1"/>
  <c r="H262" i="4"/>
  <c r="N262" i="4" s="1"/>
  <c r="H271" i="4"/>
  <c r="N271" i="4" s="1"/>
  <c r="C309" i="4"/>
  <c r="C539" i="4" s="1"/>
  <c r="D312" i="4"/>
  <c r="D542" i="4" s="1"/>
  <c r="D308" i="4"/>
  <c r="D538" i="4" s="1"/>
  <c r="F716" i="4" l="1"/>
  <c r="F946" i="4" s="1"/>
  <c r="F1176" i="4" s="1"/>
  <c r="F1406" i="4" s="1"/>
  <c r="F1636" i="4" s="1"/>
  <c r="F731" i="4"/>
  <c r="F961" i="4" s="1"/>
  <c r="F1191" i="4" s="1"/>
  <c r="F1421" i="4" s="1"/>
  <c r="F1651" i="4" s="1"/>
  <c r="G1621" i="4"/>
  <c r="H1391" i="4"/>
  <c r="N1391" i="4" s="1"/>
  <c r="H931" i="4"/>
  <c r="N931" i="4" s="1"/>
  <c r="F717" i="4"/>
  <c r="F947" i="4" s="1"/>
  <c r="F1177" i="4" s="1"/>
  <c r="F1407" i="4" s="1"/>
  <c r="F1637" i="4" s="1"/>
  <c r="H701" i="4"/>
  <c r="N701" i="4" s="1"/>
  <c r="H1161" i="4"/>
  <c r="N1161" i="4" s="1"/>
  <c r="H471" i="4"/>
  <c r="N471" i="4" s="1"/>
  <c r="H1778" i="4"/>
  <c r="N1778" i="4" s="1"/>
  <c r="H1645" i="4"/>
  <c r="N1645" i="4" s="1"/>
  <c r="H1635" i="4"/>
  <c r="N1635" i="4" s="1"/>
  <c r="H1622" i="4"/>
  <c r="N1622" i="4" s="1"/>
  <c r="H1791" i="4"/>
  <c r="N1791" i="4" s="1"/>
  <c r="H1681" i="4"/>
  <c r="N1681" i="4" s="1"/>
  <c r="H1758" i="4"/>
  <c r="N1758" i="4" s="1"/>
  <c r="H1768" i="4"/>
  <c r="N1768" i="4" s="1"/>
  <c r="H1663" i="4"/>
  <c r="N1663" i="4" s="1"/>
  <c r="H1755" i="4"/>
  <c r="N1755" i="4" s="1"/>
  <c r="H1781" i="4"/>
  <c r="N1781" i="4" s="1"/>
  <c r="H1684" i="4"/>
  <c r="N1684" i="4" s="1"/>
  <c r="H1656" i="4"/>
  <c r="N1656" i="4" s="1"/>
  <c r="H1677" i="4"/>
  <c r="N1677" i="4" s="1"/>
  <c r="H1631" i="4"/>
  <c r="N1631" i="4" s="1"/>
  <c r="H1646" i="4"/>
  <c r="N1646" i="4" s="1"/>
  <c r="H1654" i="4"/>
  <c r="N1654" i="4" s="1"/>
  <c r="H1687" i="4"/>
  <c r="N1687" i="4" s="1"/>
  <c r="H1723" i="4"/>
  <c r="N1723" i="4" s="1"/>
  <c r="H1777" i="4"/>
  <c r="N1777" i="4" s="1"/>
  <c r="H1785" i="4"/>
  <c r="N1785" i="4" s="1"/>
  <c r="H1831" i="4"/>
  <c r="N1831" i="4" s="1"/>
  <c r="H1756" i="4"/>
  <c r="N1756" i="4" s="1"/>
  <c r="H1718" i="4"/>
  <c r="N1718" i="4" s="1"/>
  <c r="H1748" i="4"/>
  <c r="N1748" i="4" s="1"/>
  <c r="H1632" i="4"/>
  <c r="N1632" i="4" s="1"/>
  <c r="H1665" i="4"/>
  <c r="N1665" i="4" s="1"/>
  <c r="H1673" i="4"/>
  <c r="N1673" i="4" s="1"/>
  <c r="H1630" i="4"/>
  <c r="N1630" i="4" s="1"/>
  <c r="H1724" i="4"/>
  <c r="N1724" i="4" s="1"/>
  <c r="H1691" i="4"/>
  <c r="N1691" i="4" s="1"/>
  <c r="H1779" i="4"/>
  <c r="N1779" i="4" s="1"/>
  <c r="H1728" i="4"/>
  <c r="N1728" i="4" s="1"/>
  <c r="H1667" i="4"/>
  <c r="N1667" i="4" s="1"/>
  <c r="H1670" i="4"/>
  <c r="N1670" i="4" s="1"/>
  <c r="H1683" i="4"/>
  <c r="N1683" i="4" s="1"/>
  <c r="H1732" i="4"/>
  <c r="N1732" i="4" s="1"/>
  <c r="H1688" i="4"/>
  <c r="N1688" i="4" s="1"/>
  <c r="H1793" i="4"/>
  <c r="N1793" i="4" s="1"/>
  <c r="H1655" i="4"/>
  <c r="N1655" i="4" s="1"/>
  <c r="H1634" i="4"/>
  <c r="N1634" i="4" s="1"/>
  <c r="H1731" i="4"/>
  <c r="N1731" i="4" s="1"/>
  <c r="H1675" i="4"/>
  <c r="N1675" i="4" s="1"/>
  <c r="H1780" i="4"/>
  <c r="N1780" i="4" s="1"/>
  <c r="H1775" i="4"/>
  <c r="N1775" i="4" s="1"/>
  <c r="H1762" i="4"/>
  <c r="N1762" i="4" s="1"/>
  <c r="H1682" i="4"/>
  <c r="N1682" i="4" s="1"/>
  <c r="H1638" i="4"/>
  <c r="N1638" i="4" s="1"/>
  <c r="H1753" i="4"/>
  <c r="N1753" i="4" s="1"/>
  <c r="H1766" i="4"/>
  <c r="N1766" i="4" s="1"/>
  <c r="H1829" i="4"/>
  <c r="N1829" i="4" s="1"/>
  <c r="H1761" i="4"/>
  <c r="N1761" i="4" s="1"/>
  <c r="H1686" i="4"/>
  <c r="N1686" i="4" s="1"/>
  <c r="H1689" i="4"/>
  <c r="N1689" i="4" s="1"/>
  <c r="H1721" i="4"/>
  <c r="N1721" i="4" s="1"/>
  <c r="H1745" i="4"/>
  <c r="N1745" i="4" s="1"/>
  <c r="H1722" i="4"/>
  <c r="N1722" i="4" s="1"/>
  <c r="H1792" i="4"/>
  <c r="N1792" i="4" s="1"/>
  <c r="H1648" i="4"/>
  <c r="N1648" i="4" s="1"/>
  <c r="H1764" i="4"/>
  <c r="N1764" i="4" s="1"/>
  <c r="H1760" i="4"/>
  <c r="N1760" i="4" s="1"/>
  <c r="H1647" i="4"/>
  <c r="N1647" i="4" s="1"/>
  <c r="H1757" i="4"/>
  <c r="N1757" i="4" s="1"/>
  <c r="H1765" i="4"/>
  <c r="N1765" i="4" s="1"/>
  <c r="H1740" i="4"/>
  <c r="N1740" i="4" s="1"/>
  <c r="H1662" i="4"/>
  <c r="N1662" i="4" s="1"/>
  <c r="H1671" i="4"/>
  <c r="N1671" i="4" s="1"/>
  <c r="H1726" i="4"/>
  <c r="N1726" i="4" s="1"/>
  <c r="H1750" i="4"/>
  <c r="N1750" i="4" s="1"/>
  <c r="H1773" i="4"/>
  <c r="N1773" i="4" s="1"/>
  <c r="H1716" i="4"/>
  <c r="N1716" i="4" s="1"/>
  <c r="H1679" i="4"/>
  <c r="N1679" i="4" s="1"/>
  <c r="H1788" i="4"/>
  <c r="N1788" i="4" s="1"/>
  <c r="H1790" i="4"/>
  <c r="N1790" i="4" s="1"/>
  <c r="H1737" i="4"/>
  <c r="N1737" i="4" s="1"/>
  <c r="H1640" i="4"/>
  <c r="N1640" i="4" s="1"/>
  <c r="H1653" i="4"/>
  <c r="N1653" i="4" s="1"/>
  <c r="H1715" i="4"/>
  <c r="N1715" i="4" s="1"/>
  <c r="H1730" i="4"/>
  <c r="N1730" i="4" s="1"/>
  <c r="H1747" i="4"/>
  <c r="N1747" i="4" s="1"/>
  <c r="H1719" i="4"/>
  <c r="N1719" i="4" s="1"/>
  <c r="H1828" i="4"/>
  <c r="N1828" i="4" s="1"/>
  <c r="H1751" i="4"/>
  <c r="N1751" i="4" s="1"/>
  <c r="H1769" i="4"/>
  <c r="N1769" i="4" s="1"/>
  <c r="H1669" i="4"/>
  <c r="N1669" i="4" s="1"/>
  <c r="H1772" i="4"/>
  <c r="N1772" i="4" s="1"/>
  <c r="H1733" i="4"/>
  <c r="N1733" i="4" s="1"/>
  <c r="H1754" i="4"/>
  <c r="N1754" i="4" s="1"/>
  <c r="H1685" i="4"/>
  <c r="N1685" i="4" s="1"/>
  <c r="H1659" i="4"/>
  <c r="N1659" i="4" s="1"/>
  <c r="H1771" i="4"/>
  <c r="N1771" i="4" s="1"/>
  <c r="H1678" i="4"/>
  <c r="N1678" i="4" s="1"/>
  <c r="H1736" i="4"/>
  <c r="N1736" i="4" s="1"/>
  <c r="H1690" i="4"/>
  <c r="N1690" i="4" s="1"/>
  <c r="H1763" i="4"/>
  <c r="N1763" i="4" s="1"/>
  <c r="H1776" i="4"/>
  <c r="N1776" i="4" s="1"/>
  <c r="H1658" i="4"/>
  <c r="N1658" i="4" s="1"/>
  <c r="H1627" i="4"/>
  <c r="N1627" i="4" s="1"/>
  <c r="H1717" i="4"/>
  <c r="N1717" i="4" s="1"/>
  <c r="H1789" i="4"/>
  <c r="N1789" i="4" s="1"/>
  <c r="H1783" i="4"/>
  <c r="N1783" i="4" s="1"/>
  <c r="H1660" i="4"/>
  <c r="N1660" i="4" s="1"/>
  <c r="H1830" i="4"/>
  <c r="N1830" i="4" s="1"/>
  <c r="H1672" i="4"/>
  <c r="N1672" i="4" s="1"/>
  <c r="H1639" i="4"/>
  <c r="N1639" i="4" s="1"/>
  <c r="H1650" i="4"/>
  <c r="N1650" i="4" s="1"/>
  <c r="H1661" i="4"/>
  <c r="N1661" i="4" s="1"/>
  <c r="H1693" i="4"/>
  <c r="N1693" i="4" s="1"/>
  <c r="H1674" i="4"/>
  <c r="N1674" i="4" s="1"/>
  <c r="H1666" i="4"/>
  <c r="N1666" i="4" s="1"/>
  <c r="H1725" i="4"/>
  <c r="N1725" i="4" s="1"/>
  <c r="H1782" i="4"/>
  <c r="N1782" i="4" s="1"/>
  <c r="H1729" i="4"/>
  <c r="N1729" i="4" s="1"/>
  <c r="H1692" i="4"/>
  <c r="N1692" i="4" s="1"/>
  <c r="H1746" i="4"/>
  <c r="N1746" i="4" s="1"/>
  <c r="H1739" i="4"/>
  <c r="N1739" i="4" s="1"/>
  <c r="H1738" i="4"/>
  <c r="N1738" i="4" s="1"/>
  <c r="H1735" i="4"/>
  <c r="N1735" i="4" s="1"/>
  <c r="H986" i="4"/>
  <c r="N986" i="4" s="1"/>
  <c r="F1216" i="4"/>
  <c r="H724" i="4"/>
  <c r="N724" i="4" s="1"/>
  <c r="G954" i="4"/>
  <c r="H748" i="4"/>
  <c r="N748" i="4" s="1"/>
  <c r="G978" i="4"/>
  <c r="G961" i="4"/>
  <c r="G716" i="4"/>
  <c r="G717" i="4"/>
  <c r="G722" i="4"/>
  <c r="C806" i="4"/>
  <c r="C1036" i="4" s="1"/>
  <c r="C1266" i="4" s="1"/>
  <c r="C1496" i="4" s="1"/>
  <c r="C1726" i="4" s="1"/>
  <c r="C800" i="4"/>
  <c r="C1030" i="4" s="1"/>
  <c r="C1260" i="4" s="1"/>
  <c r="C1490" i="4" s="1"/>
  <c r="C1720" i="4" s="1"/>
  <c r="C769" i="4"/>
  <c r="C999" i="4" s="1"/>
  <c r="C1229" i="4" s="1"/>
  <c r="C1459" i="4" s="1"/>
  <c r="C1689" i="4" s="1"/>
  <c r="D768" i="4"/>
  <c r="D998" i="4" s="1"/>
  <c r="D1228" i="4" s="1"/>
  <c r="D1458" i="4" s="1"/>
  <c r="D1688" i="4" s="1"/>
  <c r="D772" i="4"/>
  <c r="D1002" i="4" s="1"/>
  <c r="D1232" i="4" s="1"/>
  <c r="D1462" i="4" s="1"/>
  <c r="D1692" i="4" s="1"/>
  <c r="C341" i="4"/>
  <c r="C571" i="4" s="1"/>
  <c r="C347" i="4"/>
  <c r="C577" i="4" s="1"/>
  <c r="C308" i="4"/>
  <c r="C538" i="4" s="1"/>
  <c r="D313" i="4"/>
  <c r="D543" i="4" s="1"/>
  <c r="H731" i="4" l="1"/>
  <c r="N731" i="4" s="1"/>
  <c r="H1621" i="4"/>
  <c r="N1621" i="4" s="1"/>
  <c r="H1216" i="4"/>
  <c r="N1216" i="4" s="1"/>
  <c r="F1446" i="4"/>
  <c r="H954" i="4"/>
  <c r="N954" i="4" s="1"/>
  <c r="G1184" i="4"/>
  <c r="H961" i="4"/>
  <c r="N961" i="4" s="1"/>
  <c r="G1191" i="4"/>
  <c r="H978" i="4"/>
  <c r="N978" i="4" s="1"/>
  <c r="G1208" i="4"/>
  <c r="H716" i="4"/>
  <c r="N716" i="4" s="1"/>
  <c r="G946" i="4"/>
  <c r="H717" i="4"/>
  <c r="N717" i="4" s="1"/>
  <c r="G947" i="4"/>
  <c r="H722" i="4"/>
  <c r="N722" i="4" s="1"/>
  <c r="G952" i="4"/>
  <c r="C801" i="4"/>
  <c r="C1031" i="4" s="1"/>
  <c r="C1261" i="4" s="1"/>
  <c r="C1491" i="4" s="1"/>
  <c r="C1721" i="4" s="1"/>
  <c r="C807" i="4"/>
  <c r="C1037" i="4" s="1"/>
  <c r="C1267" i="4" s="1"/>
  <c r="C1497" i="4" s="1"/>
  <c r="C1727" i="4" s="1"/>
  <c r="C768" i="4"/>
  <c r="C998" i="4" s="1"/>
  <c r="C1228" i="4" s="1"/>
  <c r="C1458" i="4" s="1"/>
  <c r="C1688" i="4" s="1"/>
  <c r="D773" i="4"/>
  <c r="D1003" i="4" s="1"/>
  <c r="D1233" i="4" s="1"/>
  <c r="D1463" i="4" s="1"/>
  <c r="D1693" i="4" s="1"/>
  <c r="C348" i="4"/>
  <c r="C578" i="4" s="1"/>
  <c r="D309" i="4"/>
  <c r="D539" i="4" s="1"/>
  <c r="E10" i="2"/>
  <c r="G10" i="2" s="1"/>
  <c r="L10" i="2"/>
  <c r="J10" i="2"/>
  <c r="I10" i="2"/>
  <c r="H1446" i="4" l="1"/>
  <c r="N1446" i="4" s="1"/>
  <c r="F1676" i="4"/>
  <c r="H1191" i="4"/>
  <c r="N1191" i="4" s="1"/>
  <c r="G1421" i="4"/>
  <c r="H1184" i="4"/>
  <c r="N1184" i="4" s="1"/>
  <c r="G1414" i="4"/>
  <c r="H1208" i="4"/>
  <c r="N1208" i="4" s="1"/>
  <c r="G1438" i="4"/>
  <c r="H952" i="4"/>
  <c r="N952" i="4" s="1"/>
  <c r="G1182" i="4"/>
  <c r="H947" i="4"/>
  <c r="N947" i="4" s="1"/>
  <c r="G1177" i="4"/>
  <c r="H946" i="4"/>
  <c r="N946" i="4" s="1"/>
  <c r="G1176" i="4"/>
  <c r="C808" i="4"/>
  <c r="C1038" i="4" s="1"/>
  <c r="C1268" i="4" s="1"/>
  <c r="C1498" i="4" s="1"/>
  <c r="C1728" i="4" s="1"/>
  <c r="D769" i="4"/>
  <c r="D999" i="4" s="1"/>
  <c r="D1229" i="4" s="1"/>
  <c r="D1459" i="4" s="1"/>
  <c r="D1689" i="4" s="1"/>
  <c r="C349" i="4"/>
  <c r="C579" i="4" s="1"/>
  <c r="I10" i="1"/>
  <c r="J10" i="1"/>
  <c r="D240" i="4"/>
  <c r="E297" i="4"/>
  <c r="E527" i="4" s="1"/>
  <c r="D470" i="4" l="1"/>
  <c r="D700" i="4" s="1"/>
  <c r="D930" i="4" s="1"/>
  <c r="D1160" i="4" s="1"/>
  <c r="D1390" i="4" s="1"/>
  <c r="D1620" i="4" s="1"/>
  <c r="H1676" i="4"/>
  <c r="N1676" i="4" s="1"/>
  <c r="H1414" i="4"/>
  <c r="N1414" i="4" s="1"/>
  <c r="G1644" i="4"/>
  <c r="H1421" i="4"/>
  <c r="N1421" i="4" s="1"/>
  <c r="G1651" i="4"/>
  <c r="H1438" i="4"/>
  <c r="N1438" i="4" s="1"/>
  <c r="G1668" i="4"/>
  <c r="H1176" i="4"/>
  <c r="N1176" i="4" s="1"/>
  <c r="G1406" i="4"/>
  <c r="H1177" i="4"/>
  <c r="N1177" i="4" s="1"/>
  <c r="G1407" i="4"/>
  <c r="H1182" i="4"/>
  <c r="N1182" i="4" s="1"/>
  <c r="G1412" i="4"/>
  <c r="C809" i="4"/>
  <c r="C1039" i="4" s="1"/>
  <c r="C1269" i="4" s="1"/>
  <c r="C1499" i="4" s="1"/>
  <c r="C1729" i="4" s="1"/>
  <c r="E757" i="4"/>
  <c r="E987" i="4" s="1"/>
  <c r="E1217" i="4" s="1"/>
  <c r="E1447" i="4" s="1"/>
  <c r="E1677" i="4" s="1"/>
  <c r="C350" i="4"/>
  <c r="C580" i="4" s="1"/>
  <c r="H1651" i="4" l="1"/>
  <c r="N1651" i="4" s="1"/>
  <c r="H1644" i="4"/>
  <c r="N1644" i="4" s="1"/>
  <c r="H1668" i="4"/>
  <c r="N1668" i="4" s="1"/>
  <c r="H1407" i="4"/>
  <c r="N1407" i="4" s="1"/>
  <c r="G1637" i="4"/>
  <c r="H1412" i="4"/>
  <c r="N1412" i="4" s="1"/>
  <c r="G1642" i="4"/>
  <c r="H1406" i="4"/>
  <c r="N1406" i="4" s="1"/>
  <c r="G1636" i="4"/>
  <c r="C810" i="4"/>
  <c r="C1040" i="4" s="1"/>
  <c r="C1270" i="4" s="1"/>
  <c r="C1500" i="4" s="1"/>
  <c r="C1730" i="4" s="1"/>
  <c r="C351" i="4"/>
  <c r="C581" i="4" s="1"/>
  <c r="C352" i="4"/>
  <c r="C582" i="4" s="1"/>
  <c r="E11" i="2"/>
  <c r="G11" i="2" s="1"/>
  <c r="D261" i="4"/>
  <c r="D491" i="4" s="1"/>
  <c r="E31" i="2"/>
  <c r="G31" i="2" s="1"/>
  <c r="E58" i="2"/>
  <c r="G58" i="2" s="1"/>
  <c r="D288" i="4"/>
  <c r="D518" i="4" s="1"/>
  <c r="D266" i="4"/>
  <c r="D496" i="4" s="1"/>
  <c r="E36" i="2"/>
  <c r="G36" i="2" s="1"/>
  <c r="E60" i="2"/>
  <c r="G60" i="2" s="1"/>
  <c r="D290" i="4"/>
  <c r="D520" i="4" s="1"/>
  <c r="D271" i="4"/>
  <c r="D501" i="4" s="1"/>
  <c r="E41" i="2"/>
  <c r="G41" i="2" s="1"/>
  <c r="E62" i="2"/>
  <c r="G62" i="2" s="1"/>
  <c r="D292" i="4"/>
  <c r="D522" i="4" s="1"/>
  <c r="D244" i="4"/>
  <c r="D474" i="4" s="1"/>
  <c r="E14" i="2"/>
  <c r="G14" i="2" s="1"/>
  <c r="D274" i="4"/>
  <c r="D504" i="4" s="1"/>
  <c r="E44" i="2"/>
  <c r="G44" i="2" s="1"/>
  <c r="E66" i="2"/>
  <c r="G66" i="2" s="1"/>
  <c r="D296" i="4"/>
  <c r="D526" i="4" s="1"/>
  <c r="D252" i="4"/>
  <c r="D482" i="4" s="1"/>
  <c r="E22" i="2"/>
  <c r="G22" i="2" s="1"/>
  <c r="D277" i="4"/>
  <c r="D507" i="4" s="1"/>
  <c r="E47" i="2"/>
  <c r="G47" i="2" s="1"/>
  <c r="D298" i="4"/>
  <c r="D528" i="4" s="1"/>
  <c r="E68" i="2"/>
  <c r="G68" i="2" s="1"/>
  <c r="D254" i="4"/>
  <c r="D484" i="4" s="1"/>
  <c r="E24" i="2"/>
  <c r="G24" i="2" s="1"/>
  <c r="D281" i="4"/>
  <c r="D511" i="4" s="1"/>
  <c r="E51" i="2"/>
  <c r="G51" i="2" s="1"/>
  <c r="H1636" i="4" l="1"/>
  <c r="N1636" i="4" s="1"/>
  <c r="H1642" i="4"/>
  <c r="N1642" i="4" s="1"/>
  <c r="H1637" i="4"/>
  <c r="N1637" i="4" s="1"/>
  <c r="C811" i="4"/>
  <c r="C1041" i="4" s="1"/>
  <c r="C1271" i="4" s="1"/>
  <c r="C1501" i="4" s="1"/>
  <c r="C1731" i="4" s="1"/>
  <c r="C812" i="4"/>
  <c r="C1042" i="4" s="1"/>
  <c r="C1272" i="4" s="1"/>
  <c r="C1502" i="4" s="1"/>
  <c r="C1732" i="4" s="1"/>
  <c r="D731" i="4"/>
  <c r="D961" i="4" s="1"/>
  <c r="D1191" i="4" s="1"/>
  <c r="D1421" i="4" s="1"/>
  <c r="D1651" i="4" s="1"/>
  <c r="D704" i="4"/>
  <c r="D934" i="4" s="1"/>
  <c r="D1164" i="4" s="1"/>
  <c r="D1394" i="4" s="1"/>
  <c r="D1624" i="4" s="1"/>
  <c r="D734" i="4"/>
  <c r="D964" i="4" s="1"/>
  <c r="D1194" i="4" s="1"/>
  <c r="D1424" i="4" s="1"/>
  <c r="D1654" i="4" s="1"/>
  <c r="D756" i="4"/>
  <c r="D986" i="4" s="1"/>
  <c r="D1216" i="4" s="1"/>
  <c r="D1446" i="4" s="1"/>
  <c r="D1676" i="4" s="1"/>
  <c r="D752" i="4"/>
  <c r="D982" i="4" s="1"/>
  <c r="D1212" i="4" s="1"/>
  <c r="D1442" i="4" s="1"/>
  <c r="D1672" i="4" s="1"/>
  <c r="D758" i="4"/>
  <c r="D988" i="4" s="1"/>
  <c r="D1218" i="4" s="1"/>
  <c r="D1448" i="4" s="1"/>
  <c r="D1678" i="4" s="1"/>
  <c r="D741" i="4"/>
  <c r="D971" i="4" s="1"/>
  <c r="D1201" i="4" s="1"/>
  <c r="D1431" i="4" s="1"/>
  <c r="D1661" i="4" s="1"/>
  <c r="D750" i="4"/>
  <c r="D980" i="4" s="1"/>
  <c r="D1210" i="4" s="1"/>
  <c r="D1440" i="4" s="1"/>
  <c r="D1670" i="4" s="1"/>
  <c r="D737" i="4"/>
  <c r="D967" i="4" s="1"/>
  <c r="D1197" i="4" s="1"/>
  <c r="D1427" i="4" s="1"/>
  <c r="D1657" i="4" s="1"/>
  <c r="D721" i="4"/>
  <c r="D951" i="4" s="1"/>
  <c r="D1181" i="4" s="1"/>
  <c r="D1411" i="4" s="1"/>
  <c r="D1641" i="4" s="1"/>
  <c r="D714" i="4"/>
  <c r="D944" i="4" s="1"/>
  <c r="D1174" i="4" s="1"/>
  <c r="D1404" i="4" s="1"/>
  <c r="D1634" i="4" s="1"/>
  <c r="D712" i="4"/>
  <c r="D942" i="4" s="1"/>
  <c r="D1172" i="4" s="1"/>
  <c r="D1402" i="4" s="1"/>
  <c r="D1632" i="4" s="1"/>
  <c r="D726" i="4"/>
  <c r="D956" i="4" s="1"/>
  <c r="D1186" i="4" s="1"/>
  <c r="D1416" i="4" s="1"/>
  <c r="D1646" i="4" s="1"/>
  <c r="D748" i="4"/>
  <c r="D978" i="4" s="1"/>
  <c r="D1208" i="4" s="1"/>
  <c r="D1438" i="4" s="1"/>
  <c r="D1668" i="4" s="1"/>
  <c r="D241" i="4"/>
  <c r="D471" i="4" s="1"/>
  <c r="D303" i="4"/>
  <c r="D533" i="4" s="1"/>
  <c r="E12" i="2"/>
  <c r="G12" i="2" s="1"/>
  <c r="C353" i="4"/>
  <c r="C583" i="4" s="1"/>
  <c r="D293" i="4"/>
  <c r="D523" i="4" s="1"/>
  <c r="E63" i="2"/>
  <c r="G63" i="2" s="1"/>
  <c r="D282" i="4"/>
  <c r="D512" i="4" s="1"/>
  <c r="E52" i="2"/>
  <c r="G52" i="2" s="1"/>
  <c r="E38" i="2"/>
  <c r="G38" i="2" s="1"/>
  <c r="D268" i="4"/>
  <c r="D498" i="4" s="1"/>
  <c r="D267" i="4"/>
  <c r="D497" i="4" s="1"/>
  <c r="E37" i="2"/>
  <c r="G37" i="2" s="1"/>
  <c r="E42" i="2"/>
  <c r="G42" i="2" s="1"/>
  <c r="D272" i="4"/>
  <c r="D502" i="4" s="1"/>
  <c r="D245" i="4"/>
  <c r="D475" i="4" s="1"/>
  <c r="E15" i="2"/>
  <c r="G15" i="2" s="1"/>
  <c r="D275" i="4"/>
  <c r="D505" i="4" s="1"/>
  <c r="E45" i="2"/>
  <c r="G45" i="2" s="1"/>
  <c r="E48" i="2"/>
  <c r="G48" i="2" s="1"/>
  <c r="D278" i="4"/>
  <c r="D508" i="4" s="1"/>
  <c r="D299" i="4"/>
  <c r="D529" i="4" s="1"/>
  <c r="E69" i="2"/>
  <c r="G69" i="2" s="1"/>
  <c r="D255" i="4"/>
  <c r="D485" i="4" s="1"/>
  <c r="E25" i="2"/>
  <c r="G25" i="2" s="1"/>
  <c r="E33" i="2"/>
  <c r="G33" i="2" s="1"/>
  <c r="D263" i="4"/>
  <c r="D493" i="4" s="1"/>
  <c r="D262" i="4"/>
  <c r="D492" i="4" s="1"/>
  <c r="E32" i="2"/>
  <c r="G32" i="2" s="1"/>
  <c r="C813" i="4" l="1"/>
  <c r="C1043" i="4" s="1"/>
  <c r="C1273" i="4" s="1"/>
  <c r="C1503" i="4" s="1"/>
  <c r="C1733" i="4" s="1"/>
  <c r="D763" i="4"/>
  <c r="D993" i="4" s="1"/>
  <c r="D1223" i="4" s="1"/>
  <c r="D1453" i="4" s="1"/>
  <c r="D1683" i="4" s="1"/>
  <c r="D723" i="4"/>
  <c r="D953" i="4" s="1"/>
  <c r="D1183" i="4" s="1"/>
  <c r="D1413" i="4" s="1"/>
  <c r="D1643" i="4" s="1"/>
  <c r="D701" i="4"/>
  <c r="D931" i="4" s="1"/>
  <c r="D1161" i="4" s="1"/>
  <c r="D1391" i="4" s="1"/>
  <c r="D1621" i="4" s="1"/>
  <c r="D735" i="4"/>
  <c r="D965" i="4" s="1"/>
  <c r="D1195" i="4" s="1"/>
  <c r="D1425" i="4" s="1"/>
  <c r="D1655" i="4" s="1"/>
  <c r="D753" i="4"/>
  <c r="D983" i="4" s="1"/>
  <c r="D1213" i="4" s="1"/>
  <c r="D1443" i="4" s="1"/>
  <c r="D1673" i="4" s="1"/>
  <c r="D738" i="4"/>
  <c r="D968" i="4" s="1"/>
  <c r="D1198" i="4" s="1"/>
  <c r="D1428" i="4" s="1"/>
  <c r="D1658" i="4" s="1"/>
  <c r="D742" i="4"/>
  <c r="D972" i="4" s="1"/>
  <c r="D1202" i="4" s="1"/>
  <c r="D1432" i="4" s="1"/>
  <c r="D1662" i="4" s="1"/>
  <c r="D715" i="4"/>
  <c r="D945" i="4" s="1"/>
  <c r="D1175" i="4" s="1"/>
  <c r="D1405" i="4" s="1"/>
  <c r="D1635" i="4" s="1"/>
  <c r="D727" i="4"/>
  <c r="D957" i="4" s="1"/>
  <c r="D1187" i="4" s="1"/>
  <c r="D1417" i="4" s="1"/>
  <c r="D1647" i="4" s="1"/>
  <c r="D728" i="4"/>
  <c r="D958" i="4" s="1"/>
  <c r="D1188" i="4" s="1"/>
  <c r="D1418" i="4" s="1"/>
  <c r="D1648" i="4" s="1"/>
  <c r="D732" i="4"/>
  <c r="D962" i="4" s="1"/>
  <c r="D1192" i="4" s="1"/>
  <c r="D1422" i="4" s="1"/>
  <c r="D1652" i="4" s="1"/>
  <c r="D722" i="4"/>
  <c r="D952" i="4" s="1"/>
  <c r="D1182" i="4" s="1"/>
  <c r="D1412" i="4" s="1"/>
  <c r="D1642" i="4" s="1"/>
  <c r="D759" i="4"/>
  <c r="D989" i="4" s="1"/>
  <c r="D1219" i="4" s="1"/>
  <c r="D1449" i="4" s="1"/>
  <c r="D1679" i="4" s="1"/>
  <c r="D705" i="4"/>
  <c r="D935" i="4" s="1"/>
  <c r="D1165" i="4" s="1"/>
  <c r="D1395" i="4" s="1"/>
  <c r="D1625" i="4" s="1"/>
  <c r="D242" i="4"/>
  <c r="D472" i="4" s="1"/>
  <c r="C354" i="4"/>
  <c r="C584" i="4" s="1"/>
  <c r="D257" i="4"/>
  <c r="D487" i="4" s="1"/>
  <c r="D279" i="4"/>
  <c r="D509" i="4" s="1"/>
  <c r="E49" i="2"/>
  <c r="G49" i="2" s="1"/>
  <c r="D256" i="4"/>
  <c r="D486" i="4" s="1"/>
  <c r="E26" i="2"/>
  <c r="G26" i="2" s="1"/>
  <c r="D284" i="4"/>
  <c r="D514" i="4" s="1"/>
  <c r="E54" i="2"/>
  <c r="G54" i="2" s="1"/>
  <c r="D246" i="4"/>
  <c r="D476" i="4" s="1"/>
  <c r="E16" i="2"/>
  <c r="G16" i="2" s="1"/>
  <c r="D283" i="4"/>
  <c r="D513" i="4" s="1"/>
  <c r="E53" i="2"/>
  <c r="G53" i="2" s="1"/>
  <c r="D264" i="4"/>
  <c r="D494" i="4" s="1"/>
  <c r="E34" i="2"/>
  <c r="G34" i="2" s="1"/>
  <c r="D247" i="4"/>
  <c r="D477" i="4" s="1"/>
  <c r="E17" i="2"/>
  <c r="G17" i="2" s="1"/>
  <c r="D269" i="4"/>
  <c r="D499" i="4" s="1"/>
  <c r="E39" i="2"/>
  <c r="G39" i="2" s="1"/>
  <c r="D300" i="4"/>
  <c r="D530" i="4" s="1"/>
  <c r="E70" i="2"/>
  <c r="G70" i="2" s="1"/>
  <c r="D294" i="4"/>
  <c r="D524" i="4" s="1"/>
  <c r="E64" i="2"/>
  <c r="G64" i="2" s="1"/>
  <c r="C814" i="4" l="1"/>
  <c r="C1044" i="4" s="1"/>
  <c r="C1274" i="4" s="1"/>
  <c r="C1504" i="4" s="1"/>
  <c r="C1734" i="4" s="1"/>
  <c r="D729" i="4"/>
  <c r="D959" i="4" s="1"/>
  <c r="D1189" i="4" s="1"/>
  <c r="D1419" i="4" s="1"/>
  <c r="D1649" i="4" s="1"/>
  <c r="D743" i="4"/>
  <c r="D973" i="4" s="1"/>
  <c r="D1203" i="4" s="1"/>
  <c r="D1433" i="4" s="1"/>
  <c r="D1663" i="4" s="1"/>
  <c r="D716" i="4"/>
  <c r="D946" i="4" s="1"/>
  <c r="D1176" i="4" s="1"/>
  <c r="D1406" i="4" s="1"/>
  <c r="D1636" i="4" s="1"/>
  <c r="D744" i="4"/>
  <c r="D974" i="4" s="1"/>
  <c r="D1204" i="4" s="1"/>
  <c r="D1434" i="4" s="1"/>
  <c r="D1664" i="4" s="1"/>
  <c r="D724" i="4"/>
  <c r="D954" i="4" s="1"/>
  <c r="D1184" i="4" s="1"/>
  <c r="D1414" i="4" s="1"/>
  <c r="D1644" i="4" s="1"/>
  <c r="D702" i="4"/>
  <c r="D932" i="4" s="1"/>
  <c r="D1162" i="4" s="1"/>
  <c r="D1392" i="4" s="1"/>
  <c r="D1622" i="4" s="1"/>
  <c r="D754" i="4"/>
  <c r="D984" i="4" s="1"/>
  <c r="D1214" i="4" s="1"/>
  <c r="D1444" i="4" s="1"/>
  <c r="D1674" i="4" s="1"/>
  <c r="D707" i="4"/>
  <c r="D937" i="4" s="1"/>
  <c r="D1167" i="4" s="1"/>
  <c r="D1397" i="4" s="1"/>
  <c r="D1627" i="4" s="1"/>
  <c r="D706" i="4"/>
  <c r="D936" i="4" s="1"/>
  <c r="D1166" i="4" s="1"/>
  <c r="D1396" i="4" s="1"/>
  <c r="D1626" i="4" s="1"/>
  <c r="D739" i="4"/>
  <c r="D969" i="4" s="1"/>
  <c r="D1199" i="4" s="1"/>
  <c r="D1429" i="4" s="1"/>
  <c r="D1659" i="4" s="1"/>
  <c r="D760" i="4"/>
  <c r="D990" i="4" s="1"/>
  <c r="D1220" i="4" s="1"/>
  <c r="D1450" i="4" s="1"/>
  <c r="D1680" i="4" s="1"/>
  <c r="D717" i="4"/>
  <c r="D947" i="4" s="1"/>
  <c r="D1177" i="4" s="1"/>
  <c r="D1407" i="4" s="1"/>
  <c r="D1637" i="4" s="1"/>
  <c r="C355" i="4"/>
  <c r="C585" i="4" s="1"/>
  <c r="E27" i="2"/>
  <c r="G27" i="2" s="1"/>
  <c r="D285" i="4"/>
  <c r="D515" i="4" s="1"/>
  <c r="E55" i="2"/>
  <c r="G55" i="2" s="1"/>
  <c r="D248" i="4"/>
  <c r="D478" i="4" s="1"/>
  <c r="E18" i="2"/>
  <c r="G18" i="2" s="1"/>
  <c r="E71" i="2"/>
  <c r="G71" i="2" s="1"/>
  <c r="D301" i="4"/>
  <c r="D531" i="4" s="1"/>
  <c r="C815" i="4" l="1"/>
  <c r="C1045" i="4" s="1"/>
  <c r="C1275" i="4" s="1"/>
  <c r="C1505" i="4" s="1"/>
  <c r="C1735" i="4" s="1"/>
  <c r="D708" i="4"/>
  <c r="D938" i="4" s="1"/>
  <c r="D1168" i="4" s="1"/>
  <c r="D1398" i="4" s="1"/>
  <c r="D1628" i="4" s="1"/>
  <c r="D745" i="4"/>
  <c r="D975" i="4" s="1"/>
  <c r="D1205" i="4" s="1"/>
  <c r="D1435" i="4" s="1"/>
  <c r="D1665" i="4" s="1"/>
  <c r="D761" i="4"/>
  <c r="D991" i="4" s="1"/>
  <c r="D1221" i="4" s="1"/>
  <c r="D1451" i="4" s="1"/>
  <c r="D1681" i="4" s="1"/>
  <c r="D304" i="4"/>
  <c r="D534" i="4" s="1"/>
  <c r="C356" i="4"/>
  <c r="C586" i="4" s="1"/>
  <c r="E28" i="2"/>
  <c r="G28" i="2" s="1"/>
  <c r="D258" i="4"/>
  <c r="D488" i="4" s="1"/>
  <c r="D249" i="4"/>
  <c r="D479" i="4" s="1"/>
  <c r="E19" i="2"/>
  <c r="G19" i="2" s="1"/>
  <c r="D259" i="4"/>
  <c r="D489" i="4" s="1"/>
  <c r="E29" i="2"/>
  <c r="G29" i="2" s="1"/>
  <c r="E56" i="2"/>
  <c r="G56" i="2" s="1"/>
  <c r="D286" i="4"/>
  <c r="D516" i="4" s="1"/>
  <c r="C816" i="4" l="1"/>
  <c r="C1046" i="4" s="1"/>
  <c r="C1276" i="4" s="1"/>
  <c r="C1506" i="4" s="1"/>
  <c r="C1736" i="4" s="1"/>
  <c r="D709" i="4"/>
  <c r="D939" i="4" s="1"/>
  <c r="D1169" i="4" s="1"/>
  <c r="D1399" i="4" s="1"/>
  <c r="D1629" i="4" s="1"/>
  <c r="D746" i="4"/>
  <c r="D976" i="4" s="1"/>
  <c r="D1206" i="4" s="1"/>
  <c r="D1436" i="4" s="1"/>
  <c r="D1666" i="4" s="1"/>
  <c r="D718" i="4"/>
  <c r="D948" i="4" s="1"/>
  <c r="D1178" i="4" s="1"/>
  <c r="D1408" i="4" s="1"/>
  <c r="D1638" i="4" s="1"/>
  <c r="D719" i="4"/>
  <c r="D949" i="4" s="1"/>
  <c r="D1179" i="4" s="1"/>
  <c r="D1409" i="4" s="1"/>
  <c r="D1639" i="4" s="1"/>
  <c r="D764" i="4"/>
  <c r="D994" i="4" s="1"/>
  <c r="D1224" i="4" s="1"/>
  <c r="D1454" i="4" s="1"/>
  <c r="D1684" i="4" s="1"/>
  <c r="C357" i="4"/>
  <c r="C587" i="4" s="1"/>
  <c r="D250" i="4"/>
  <c r="D480" i="4" s="1"/>
  <c r="E20" i="2"/>
  <c r="G20" i="2" s="1"/>
  <c r="H9" i="1"/>
  <c r="E9" i="1"/>
  <c r="H7" i="1"/>
  <c r="F10" i="1"/>
  <c r="C10" i="1"/>
  <c r="D73" i="3"/>
  <c r="D68" i="3"/>
  <c r="C68" i="4" s="1"/>
  <c r="D66" i="3"/>
  <c r="C66" i="4" s="1"/>
  <c r="D62" i="3"/>
  <c r="C62" i="4" s="1"/>
  <c r="D60" i="3"/>
  <c r="C60" i="4" s="1"/>
  <c r="D58" i="3"/>
  <c r="C58" i="4" s="1"/>
  <c r="D51" i="3"/>
  <c r="C51" i="4" s="1"/>
  <c r="D47" i="3"/>
  <c r="C47" i="4" s="1"/>
  <c r="D44" i="3"/>
  <c r="C44" i="4" s="1"/>
  <c r="D41" i="3"/>
  <c r="C41" i="4" s="1"/>
  <c r="D36" i="3"/>
  <c r="C36" i="4" s="1"/>
  <c r="D33" i="3"/>
  <c r="C33" i="4" s="1"/>
  <c r="D32" i="3"/>
  <c r="C32" i="4" s="1"/>
  <c r="D31" i="3"/>
  <c r="C31" i="4" s="1"/>
  <c r="D24" i="3"/>
  <c r="C24" i="4" s="1"/>
  <c r="D22" i="3"/>
  <c r="C22" i="4" s="1"/>
  <c r="D14" i="3"/>
  <c r="C14" i="4" s="1"/>
  <c r="D11" i="3"/>
  <c r="C11" i="4" s="1"/>
  <c r="C817" i="4" l="1"/>
  <c r="C1047" i="4" s="1"/>
  <c r="C1277" i="4" s="1"/>
  <c r="C1507" i="4" s="1"/>
  <c r="C1737" i="4" s="1"/>
  <c r="D710" i="4"/>
  <c r="D940" i="4" s="1"/>
  <c r="D1170" i="4" s="1"/>
  <c r="D1400" i="4" s="1"/>
  <c r="D1630" i="4" s="1"/>
  <c r="D73" i="2"/>
  <c r="C73" i="4"/>
  <c r="C303" i="4" s="1"/>
  <c r="C533" i="4" s="1"/>
  <c r="D74" i="3"/>
  <c r="C74" i="4" s="1"/>
  <c r="C296" i="4"/>
  <c r="C526" i="4" s="1"/>
  <c r="D66" i="2"/>
  <c r="P33" i="2"/>
  <c r="S33" i="2" s="1"/>
  <c r="D11" i="2"/>
  <c r="D12" i="3"/>
  <c r="C12" i="4" s="1"/>
  <c r="D34" i="3"/>
  <c r="C34" i="4" s="1"/>
  <c r="C263" i="4"/>
  <c r="C493" i="4" s="1"/>
  <c r="D33" i="2"/>
  <c r="P31" i="2"/>
  <c r="S31" i="2" s="1"/>
  <c r="C244" i="4"/>
  <c r="C474" i="4" s="1"/>
  <c r="D14" i="2"/>
  <c r="C261" i="4"/>
  <c r="C491" i="4" s="1"/>
  <c r="D31" i="2"/>
  <c r="C266" i="4"/>
  <c r="C496" i="4" s="1"/>
  <c r="D36" i="2"/>
  <c r="C277" i="4"/>
  <c r="C507" i="4" s="1"/>
  <c r="D47" i="2"/>
  <c r="C290" i="4"/>
  <c r="C520" i="4" s="1"/>
  <c r="D60" i="2"/>
  <c r="C298" i="4"/>
  <c r="C528" i="4" s="1"/>
  <c r="D68" i="2"/>
  <c r="C288" i="4"/>
  <c r="C518" i="4" s="1"/>
  <c r="D58" i="2"/>
  <c r="C292" i="4"/>
  <c r="C522" i="4" s="1"/>
  <c r="D62" i="2"/>
  <c r="C254" i="4"/>
  <c r="C484" i="4" s="1"/>
  <c r="D24" i="2"/>
  <c r="C274" i="4"/>
  <c r="C504" i="4" s="1"/>
  <c r="D44" i="2"/>
  <c r="C252" i="4"/>
  <c r="C482" i="4" s="1"/>
  <c r="D22" i="2"/>
  <c r="C262" i="4"/>
  <c r="C492" i="4" s="1"/>
  <c r="D32" i="2"/>
  <c r="C271" i="4"/>
  <c r="C501" i="4" s="1"/>
  <c r="D41" i="2"/>
  <c r="D52" i="3"/>
  <c r="D51" i="2"/>
  <c r="C281" i="4"/>
  <c r="C511" i="4" s="1"/>
  <c r="C358" i="4"/>
  <c r="C588" i="4" s="1"/>
  <c r="H8" i="1"/>
  <c r="H10" i="1" s="1"/>
  <c r="G10" i="1"/>
  <c r="D10" i="1"/>
  <c r="E8" i="1"/>
  <c r="E10" i="1" s="1"/>
  <c r="D25" i="3"/>
  <c r="C25" i="4" s="1"/>
  <c r="D69" i="3"/>
  <c r="C69" i="4" s="1"/>
  <c r="D42" i="3"/>
  <c r="C42" i="4" s="1"/>
  <c r="D45" i="3"/>
  <c r="C45" i="4" s="1"/>
  <c r="D37" i="3"/>
  <c r="C37" i="4" s="1"/>
  <c r="D48" i="3"/>
  <c r="C48" i="4" s="1"/>
  <c r="D15" i="3"/>
  <c r="C15" i="4" s="1"/>
  <c r="D63" i="3"/>
  <c r="C63" i="4" s="1"/>
  <c r="C818" i="4" l="1"/>
  <c r="C1048" i="4" s="1"/>
  <c r="C1278" i="4" s="1"/>
  <c r="C1508" i="4" s="1"/>
  <c r="C1738" i="4" s="1"/>
  <c r="C721" i="4"/>
  <c r="C951" i="4" s="1"/>
  <c r="C1181" i="4" s="1"/>
  <c r="C1411" i="4" s="1"/>
  <c r="C1641" i="4" s="1"/>
  <c r="C723" i="4"/>
  <c r="C953" i="4" s="1"/>
  <c r="C1183" i="4" s="1"/>
  <c r="C1413" i="4" s="1"/>
  <c r="C1643" i="4" s="1"/>
  <c r="C712" i="4"/>
  <c r="C942" i="4" s="1"/>
  <c r="C1172" i="4" s="1"/>
  <c r="C1402" i="4" s="1"/>
  <c r="C1632" i="4" s="1"/>
  <c r="C763" i="4"/>
  <c r="C993" i="4" s="1"/>
  <c r="C1223" i="4" s="1"/>
  <c r="C1453" i="4" s="1"/>
  <c r="C1683" i="4" s="1"/>
  <c r="C756" i="4"/>
  <c r="C986" i="4" s="1"/>
  <c r="C1216" i="4" s="1"/>
  <c r="C1446" i="4" s="1"/>
  <c r="C1676" i="4" s="1"/>
  <c r="C752" i="4"/>
  <c r="C982" i="4" s="1"/>
  <c r="C1212" i="4" s="1"/>
  <c r="C1442" i="4" s="1"/>
  <c r="C1672" i="4" s="1"/>
  <c r="C750" i="4"/>
  <c r="C980" i="4" s="1"/>
  <c r="C1210" i="4" s="1"/>
  <c r="C1440" i="4" s="1"/>
  <c r="C1670" i="4" s="1"/>
  <c r="C731" i="4"/>
  <c r="C961" i="4" s="1"/>
  <c r="C1191" i="4" s="1"/>
  <c r="C1421" i="4" s="1"/>
  <c r="C1651" i="4" s="1"/>
  <c r="C734" i="4"/>
  <c r="C964" i="4" s="1"/>
  <c r="C1194" i="4" s="1"/>
  <c r="C1424" i="4" s="1"/>
  <c r="C1654" i="4" s="1"/>
  <c r="C748" i="4"/>
  <c r="C978" i="4" s="1"/>
  <c r="C1208" i="4" s="1"/>
  <c r="C1438" i="4" s="1"/>
  <c r="C1668" i="4" s="1"/>
  <c r="C737" i="4"/>
  <c r="C967" i="4" s="1"/>
  <c r="C1197" i="4" s="1"/>
  <c r="C1427" i="4" s="1"/>
  <c r="C1657" i="4" s="1"/>
  <c r="C704" i="4"/>
  <c r="C934" i="4" s="1"/>
  <c r="C1164" i="4" s="1"/>
  <c r="C1394" i="4" s="1"/>
  <c r="C1624" i="4" s="1"/>
  <c r="C741" i="4"/>
  <c r="C971" i="4" s="1"/>
  <c r="C1201" i="4" s="1"/>
  <c r="C1431" i="4" s="1"/>
  <c r="C1661" i="4" s="1"/>
  <c r="C722" i="4"/>
  <c r="C952" i="4" s="1"/>
  <c r="C1182" i="4" s="1"/>
  <c r="C1412" i="4" s="1"/>
  <c r="C1642" i="4" s="1"/>
  <c r="C714" i="4"/>
  <c r="C944" i="4" s="1"/>
  <c r="C1174" i="4" s="1"/>
  <c r="C1404" i="4" s="1"/>
  <c r="C1634" i="4" s="1"/>
  <c r="C758" i="4"/>
  <c r="C988" i="4" s="1"/>
  <c r="C1218" i="4" s="1"/>
  <c r="C1448" i="4" s="1"/>
  <c r="C1678" i="4" s="1"/>
  <c r="C726" i="4"/>
  <c r="C956" i="4" s="1"/>
  <c r="C1186" i="4" s="1"/>
  <c r="C1416" i="4" s="1"/>
  <c r="C1646" i="4" s="1"/>
  <c r="D53" i="3"/>
  <c r="C53" i="4" s="1"/>
  <c r="C283" i="4" s="1"/>
  <c r="C513" i="4" s="1"/>
  <c r="C52" i="4"/>
  <c r="C282" i="4" s="1"/>
  <c r="C512" i="4" s="1"/>
  <c r="D75" i="3"/>
  <c r="C75" i="4" s="1"/>
  <c r="D74" i="2"/>
  <c r="C304" i="4"/>
  <c r="C534" i="4" s="1"/>
  <c r="C241" i="4"/>
  <c r="C471" i="4" s="1"/>
  <c r="D52" i="2"/>
  <c r="C293" i="4"/>
  <c r="C523" i="4" s="1"/>
  <c r="D63" i="2"/>
  <c r="C272" i="4"/>
  <c r="C502" i="4" s="1"/>
  <c r="D42" i="2"/>
  <c r="D34" i="2"/>
  <c r="C264" i="4"/>
  <c r="C494" i="4" s="1"/>
  <c r="D45" i="2"/>
  <c r="C275" i="4"/>
  <c r="C505" i="4" s="1"/>
  <c r="F263" i="4"/>
  <c r="F493" i="4" s="1"/>
  <c r="H493" i="4" s="1"/>
  <c r="N493" i="4" s="1"/>
  <c r="C359" i="4"/>
  <c r="C589" i="4" s="1"/>
  <c r="D37" i="2"/>
  <c r="C267" i="4"/>
  <c r="C497" i="4" s="1"/>
  <c r="F261" i="4"/>
  <c r="F491" i="4" s="1"/>
  <c r="H491" i="4" s="1"/>
  <c r="N491" i="4" s="1"/>
  <c r="E7" i="1"/>
  <c r="D12" i="2"/>
  <c r="C278" i="4"/>
  <c r="C508" i="4" s="1"/>
  <c r="D48" i="2"/>
  <c r="D70" i="3"/>
  <c r="C299" i="4"/>
  <c r="C529" i="4" s="1"/>
  <c r="D69" i="2"/>
  <c r="D26" i="3"/>
  <c r="C26" i="4" s="1"/>
  <c r="D25" i="2"/>
  <c r="C255" i="4"/>
  <c r="C485" i="4" s="1"/>
  <c r="D15" i="2"/>
  <c r="C245" i="4"/>
  <c r="C475" i="4" s="1"/>
  <c r="D64" i="3"/>
  <c r="C64" i="4" s="1"/>
  <c r="D38" i="3"/>
  <c r="C38" i="4" s="1"/>
  <c r="D16" i="3"/>
  <c r="C16" i="4" s="1"/>
  <c r="D49" i="3"/>
  <c r="C49" i="4" s="1"/>
  <c r="F723" i="4" l="1"/>
  <c r="F721" i="4"/>
  <c r="C819" i="4"/>
  <c r="C1049" i="4" s="1"/>
  <c r="C1279" i="4" s="1"/>
  <c r="C1509" i="4" s="1"/>
  <c r="C1739" i="4" s="1"/>
  <c r="C753" i="4"/>
  <c r="C983" i="4" s="1"/>
  <c r="C1213" i="4" s="1"/>
  <c r="C1443" i="4" s="1"/>
  <c r="C1673" i="4" s="1"/>
  <c r="C727" i="4"/>
  <c r="C957" i="4" s="1"/>
  <c r="C1187" i="4" s="1"/>
  <c r="C1417" i="4" s="1"/>
  <c r="C1647" i="4" s="1"/>
  <c r="C724" i="4"/>
  <c r="C954" i="4" s="1"/>
  <c r="C1184" i="4" s="1"/>
  <c r="C1414" i="4" s="1"/>
  <c r="C1644" i="4" s="1"/>
  <c r="C759" i="4"/>
  <c r="C989" i="4" s="1"/>
  <c r="C1219" i="4" s="1"/>
  <c r="C1449" i="4" s="1"/>
  <c r="C1679" i="4" s="1"/>
  <c r="C743" i="4"/>
  <c r="C973" i="4" s="1"/>
  <c r="C1203" i="4" s="1"/>
  <c r="C1433" i="4" s="1"/>
  <c r="C1663" i="4" s="1"/>
  <c r="C715" i="4"/>
  <c r="C945" i="4" s="1"/>
  <c r="C1175" i="4" s="1"/>
  <c r="C1405" i="4" s="1"/>
  <c r="C1635" i="4" s="1"/>
  <c r="C701" i="4"/>
  <c r="C931" i="4" s="1"/>
  <c r="C1161" i="4" s="1"/>
  <c r="C1391" i="4" s="1"/>
  <c r="C1621" i="4" s="1"/>
  <c r="C742" i="4"/>
  <c r="C972" i="4" s="1"/>
  <c r="C1202" i="4" s="1"/>
  <c r="C1432" i="4" s="1"/>
  <c r="C1662" i="4" s="1"/>
  <c r="C738" i="4"/>
  <c r="C968" i="4" s="1"/>
  <c r="C1198" i="4" s="1"/>
  <c r="C1428" i="4" s="1"/>
  <c r="C1658" i="4" s="1"/>
  <c r="C764" i="4"/>
  <c r="C994" i="4" s="1"/>
  <c r="C1224" i="4" s="1"/>
  <c r="C1454" i="4" s="1"/>
  <c r="C1684" i="4" s="1"/>
  <c r="C705" i="4"/>
  <c r="C935" i="4" s="1"/>
  <c r="C1165" i="4" s="1"/>
  <c r="C1395" i="4" s="1"/>
  <c r="C1625" i="4" s="1"/>
  <c r="C732" i="4"/>
  <c r="C962" i="4" s="1"/>
  <c r="C1192" i="4" s="1"/>
  <c r="C1422" i="4" s="1"/>
  <c r="C1652" i="4" s="1"/>
  <c r="C735" i="4"/>
  <c r="C965" i="4" s="1"/>
  <c r="C1195" i="4" s="1"/>
  <c r="C1425" i="4" s="1"/>
  <c r="C1655" i="4" s="1"/>
  <c r="D53" i="2"/>
  <c r="D54" i="3"/>
  <c r="C54" i="4" s="1"/>
  <c r="C284" i="4" s="1"/>
  <c r="C514" i="4" s="1"/>
  <c r="D71" i="3"/>
  <c r="C71" i="4" s="1"/>
  <c r="C301" i="4" s="1"/>
  <c r="C531" i="4" s="1"/>
  <c r="C70" i="4"/>
  <c r="C300" i="4" s="1"/>
  <c r="C530" i="4" s="1"/>
  <c r="D76" i="3"/>
  <c r="C76" i="4" s="1"/>
  <c r="C305" i="4"/>
  <c r="C535" i="4" s="1"/>
  <c r="D75" i="2"/>
  <c r="C242" i="4"/>
  <c r="C472" i="4" s="1"/>
  <c r="H261" i="4"/>
  <c r="N261" i="4" s="1"/>
  <c r="C268" i="4"/>
  <c r="C498" i="4" s="1"/>
  <c r="D38" i="2"/>
  <c r="C360" i="4"/>
  <c r="C590" i="4" s="1"/>
  <c r="D70" i="2"/>
  <c r="H263" i="4"/>
  <c r="N263" i="4" s="1"/>
  <c r="C279" i="4"/>
  <c r="C509" i="4" s="1"/>
  <c r="D49" i="2"/>
  <c r="D26" i="2"/>
  <c r="C256" i="4"/>
  <c r="C486" i="4" s="1"/>
  <c r="C246" i="4"/>
  <c r="C476" i="4" s="1"/>
  <c r="D16" i="2"/>
  <c r="D27" i="3"/>
  <c r="D64" i="2"/>
  <c r="C294" i="4"/>
  <c r="C524" i="4" s="1"/>
  <c r="D17" i="3"/>
  <c r="C17" i="4" s="1"/>
  <c r="D39" i="3"/>
  <c r="C39" i="4" s="1"/>
  <c r="H721" i="4" l="1"/>
  <c r="N721" i="4" s="1"/>
  <c r="F951" i="4"/>
  <c r="H723" i="4"/>
  <c r="N723" i="4" s="1"/>
  <c r="F953" i="4"/>
  <c r="C820" i="4"/>
  <c r="C1050" i="4" s="1"/>
  <c r="C1280" i="4" s="1"/>
  <c r="C1510" i="4" s="1"/>
  <c r="C1740" i="4" s="1"/>
  <c r="C761" i="4"/>
  <c r="C991" i="4" s="1"/>
  <c r="C1221" i="4" s="1"/>
  <c r="C1451" i="4" s="1"/>
  <c r="C1681" i="4" s="1"/>
  <c r="C716" i="4"/>
  <c r="C946" i="4" s="1"/>
  <c r="C1176" i="4" s="1"/>
  <c r="C1406" i="4" s="1"/>
  <c r="C1636" i="4" s="1"/>
  <c r="C702" i="4"/>
  <c r="C932" i="4" s="1"/>
  <c r="C1162" i="4" s="1"/>
  <c r="C1392" i="4" s="1"/>
  <c r="C1622" i="4" s="1"/>
  <c r="C744" i="4"/>
  <c r="C974" i="4" s="1"/>
  <c r="C1204" i="4" s="1"/>
  <c r="C1434" i="4" s="1"/>
  <c r="C1664" i="4" s="1"/>
  <c r="C754" i="4"/>
  <c r="C984" i="4" s="1"/>
  <c r="C1214" i="4" s="1"/>
  <c r="C1444" i="4" s="1"/>
  <c r="C1674" i="4" s="1"/>
  <c r="C760" i="4"/>
  <c r="C990" i="4" s="1"/>
  <c r="C1220" i="4" s="1"/>
  <c r="C1450" i="4" s="1"/>
  <c r="C1680" i="4" s="1"/>
  <c r="C765" i="4"/>
  <c r="C995" i="4" s="1"/>
  <c r="C1225" i="4" s="1"/>
  <c r="C1455" i="4" s="1"/>
  <c r="C1685" i="4" s="1"/>
  <c r="C706" i="4"/>
  <c r="C936" i="4" s="1"/>
  <c r="C1166" i="4" s="1"/>
  <c r="C1396" i="4" s="1"/>
  <c r="C1626" i="4" s="1"/>
  <c r="C739" i="4"/>
  <c r="C969" i="4" s="1"/>
  <c r="C1199" i="4" s="1"/>
  <c r="C1429" i="4" s="1"/>
  <c r="C1659" i="4" s="1"/>
  <c r="C728" i="4"/>
  <c r="C958" i="4" s="1"/>
  <c r="C1188" i="4" s="1"/>
  <c r="C1418" i="4" s="1"/>
  <c r="C1648" i="4" s="1"/>
  <c r="D54" i="2"/>
  <c r="D55" i="3"/>
  <c r="C55" i="4" s="1"/>
  <c r="C285" i="4" s="1"/>
  <c r="C515" i="4" s="1"/>
  <c r="D71" i="2"/>
  <c r="D28" i="3"/>
  <c r="C28" i="4" s="1"/>
  <c r="C258" i="4" s="1"/>
  <c r="C488" i="4" s="1"/>
  <c r="C27" i="4"/>
  <c r="C257" i="4" s="1"/>
  <c r="C487" i="4" s="1"/>
  <c r="D77" i="3"/>
  <c r="C77" i="4" s="1"/>
  <c r="C306" i="4"/>
  <c r="C536" i="4" s="1"/>
  <c r="D76" i="2"/>
  <c r="C269" i="4"/>
  <c r="C499" i="4" s="1"/>
  <c r="D39" i="2"/>
  <c r="C361" i="4"/>
  <c r="C591" i="4" s="1"/>
  <c r="D27" i="2"/>
  <c r="D17" i="2"/>
  <c r="C247" i="4"/>
  <c r="C477" i="4" s="1"/>
  <c r="D28" i="2"/>
  <c r="D18" i="3"/>
  <c r="C18" i="4" s="1"/>
  <c r="D55" i="2" l="1"/>
  <c r="D56" i="3"/>
  <c r="C56" i="4" s="1"/>
  <c r="H953" i="4"/>
  <c r="N953" i="4" s="1"/>
  <c r="F1183" i="4"/>
  <c r="H951" i="4"/>
  <c r="N951" i="4" s="1"/>
  <c r="F1181" i="4"/>
  <c r="C821" i="4"/>
  <c r="C1051" i="4" s="1"/>
  <c r="C1281" i="4" s="1"/>
  <c r="C1511" i="4" s="1"/>
  <c r="C1741" i="4" s="1"/>
  <c r="C718" i="4"/>
  <c r="C948" i="4" s="1"/>
  <c r="C1178" i="4" s="1"/>
  <c r="C1408" i="4" s="1"/>
  <c r="C1638" i="4" s="1"/>
  <c r="C745" i="4"/>
  <c r="C975" i="4" s="1"/>
  <c r="C1205" i="4" s="1"/>
  <c r="C1435" i="4" s="1"/>
  <c r="C1665" i="4" s="1"/>
  <c r="C729" i="4"/>
  <c r="C959" i="4" s="1"/>
  <c r="C1189" i="4" s="1"/>
  <c r="C1419" i="4" s="1"/>
  <c r="C1649" i="4" s="1"/>
  <c r="C707" i="4"/>
  <c r="C937" i="4" s="1"/>
  <c r="C1167" i="4" s="1"/>
  <c r="C1397" i="4" s="1"/>
  <c r="C1627" i="4" s="1"/>
  <c r="C766" i="4"/>
  <c r="C996" i="4" s="1"/>
  <c r="C1226" i="4" s="1"/>
  <c r="C1456" i="4" s="1"/>
  <c r="C1686" i="4" s="1"/>
  <c r="C717" i="4"/>
  <c r="C947" i="4" s="1"/>
  <c r="C1177" i="4" s="1"/>
  <c r="C1407" i="4" s="1"/>
  <c r="C1637" i="4" s="1"/>
  <c r="D29" i="3"/>
  <c r="C29" i="4" s="1"/>
  <c r="C259" i="4" s="1"/>
  <c r="C489" i="4" s="1"/>
  <c r="D77" i="2"/>
  <c r="C307" i="4"/>
  <c r="C537" i="4" s="1"/>
  <c r="C362" i="4"/>
  <c r="C592" i="4" s="1"/>
  <c r="D18" i="2"/>
  <c r="C248" i="4"/>
  <c r="C478" i="4" s="1"/>
  <c r="C286" i="4"/>
  <c r="C516" i="4" s="1"/>
  <c r="D56" i="2"/>
  <c r="D19" i="3"/>
  <c r="C19" i="4" s="1"/>
  <c r="H1181" i="4" l="1"/>
  <c r="N1181" i="4" s="1"/>
  <c r="F1411" i="4"/>
  <c r="H1183" i="4"/>
  <c r="N1183" i="4" s="1"/>
  <c r="F1413" i="4"/>
  <c r="C822" i="4"/>
  <c r="C1052" i="4" s="1"/>
  <c r="C1282" i="4" s="1"/>
  <c r="C1512" i="4" s="1"/>
  <c r="C1742" i="4" s="1"/>
  <c r="C746" i="4"/>
  <c r="C976" i="4" s="1"/>
  <c r="C1206" i="4" s="1"/>
  <c r="C1436" i="4" s="1"/>
  <c r="C1666" i="4" s="1"/>
  <c r="C708" i="4"/>
  <c r="C938" i="4" s="1"/>
  <c r="C1168" i="4" s="1"/>
  <c r="C1398" i="4" s="1"/>
  <c r="C1628" i="4" s="1"/>
  <c r="C767" i="4"/>
  <c r="C997" i="4" s="1"/>
  <c r="C1227" i="4" s="1"/>
  <c r="C1457" i="4" s="1"/>
  <c r="C1687" i="4" s="1"/>
  <c r="C719" i="4"/>
  <c r="C949" i="4" s="1"/>
  <c r="C1179" i="4" s="1"/>
  <c r="C1409" i="4" s="1"/>
  <c r="C1639" i="4" s="1"/>
  <c r="D29" i="2"/>
  <c r="C363" i="4"/>
  <c r="C593" i="4" s="1"/>
  <c r="C249" i="4"/>
  <c r="C479" i="4" s="1"/>
  <c r="D19" i="2"/>
  <c r="D20" i="3"/>
  <c r="C20" i="4" s="1"/>
  <c r="H1413" i="4" l="1"/>
  <c r="N1413" i="4" s="1"/>
  <c r="F1643" i="4"/>
  <c r="H1411" i="4"/>
  <c r="N1411" i="4" s="1"/>
  <c r="F1641" i="4"/>
  <c r="C823" i="4"/>
  <c r="C1053" i="4" s="1"/>
  <c r="C1283" i="4" s="1"/>
  <c r="C1513" i="4" s="1"/>
  <c r="C1743" i="4" s="1"/>
  <c r="C709" i="4"/>
  <c r="C939" i="4" s="1"/>
  <c r="C1169" i="4" s="1"/>
  <c r="C1399" i="4" s="1"/>
  <c r="C1629" i="4" s="1"/>
  <c r="C364" i="4"/>
  <c r="C594" i="4" s="1"/>
  <c r="D20" i="2"/>
  <c r="C250" i="4"/>
  <c r="C480" i="4" s="1"/>
  <c r="A10" i="4"/>
  <c r="C10" i="4"/>
  <c r="B10" i="4"/>
  <c r="B9" i="4"/>
  <c r="H1641" i="4" l="1"/>
  <c r="N1641" i="4" s="1"/>
  <c r="H1643" i="4"/>
  <c r="N1643" i="4" s="1"/>
  <c r="C824" i="4"/>
  <c r="C1054" i="4" s="1"/>
  <c r="C1284" i="4" s="1"/>
  <c r="C1514" i="4" s="1"/>
  <c r="C1744" i="4" s="1"/>
  <c r="C710" i="4"/>
  <c r="C940" i="4" s="1"/>
  <c r="C1170" i="4" s="1"/>
  <c r="C1400" i="4" s="1"/>
  <c r="C1630" i="4" s="1"/>
  <c r="F240" i="4"/>
  <c r="F470" i="4" s="1"/>
  <c r="B239" i="4"/>
  <c r="B469" i="4" s="1"/>
  <c r="C240" i="4"/>
  <c r="C470" i="4" s="1"/>
  <c r="B240" i="4"/>
  <c r="B470" i="4" s="1"/>
  <c r="A240" i="4"/>
  <c r="A470" i="4" s="1"/>
  <c r="C365" i="4"/>
  <c r="C595" i="4" s="1"/>
  <c r="E276" i="4"/>
  <c r="E506" i="4" s="1"/>
  <c r="C825" i="4" l="1"/>
  <c r="C1055" i="4" s="1"/>
  <c r="C1285" i="4" s="1"/>
  <c r="C1515" i="4" s="1"/>
  <c r="C1745" i="4" s="1"/>
  <c r="B700" i="4"/>
  <c r="B930" i="4" s="1"/>
  <c r="B1160" i="4" s="1"/>
  <c r="B1390" i="4" s="1"/>
  <c r="B1620" i="4" s="1"/>
  <c r="E736" i="4"/>
  <c r="E966" i="4" s="1"/>
  <c r="E1196" i="4" s="1"/>
  <c r="E1426" i="4" s="1"/>
  <c r="E1656" i="4" s="1"/>
  <c r="B699" i="4"/>
  <c r="B929" i="4" s="1"/>
  <c r="B1159" i="4" s="1"/>
  <c r="B1389" i="4" s="1"/>
  <c r="B1619" i="4" s="1"/>
  <c r="C700" i="4"/>
  <c r="C930" i="4" s="1"/>
  <c r="C1160" i="4" s="1"/>
  <c r="C1390" i="4" s="1"/>
  <c r="C1620" i="4" s="1"/>
  <c r="F700" i="4"/>
  <c r="F930" i="4" s="1"/>
  <c r="F1160" i="4" s="1"/>
  <c r="F1390" i="4" s="1"/>
  <c r="F1620" i="4" s="1"/>
  <c r="A700" i="4"/>
  <c r="A930" i="4" s="1"/>
  <c r="A1160" i="4" s="1"/>
  <c r="A1390" i="4" s="1"/>
  <c r="A1620" i="4" s="1"/>
  <c r="G240" i="4"/>
  <c r="G470" i="4" s="1"/>
  <c r="C366" i="4"/>
  <c r="C596" i="4" s="1"/>
  <c r="O10" i="4"/>
  <c r="P10" i="4" s="1"/>
  <c r="E280" i="4"/>
  <c r="E510" i="4" s="1"/>
  <c r="H470" i="4" l="1"/>
  <c r="C826" i="4"/>
  <c r="C1056" i="4" s="1"/>
  <c r="C1286" i="4" s="1"/>
  <c r="C1516" i="4" s="1"/>
  <c r="C1746" i="4" s="1"/>
  <c r="E740" i="4"/>
  <c r="E970" i="4" s="1"/>
  <c r="E1200" i="4" s="1"/>
  <c r="E1430" i="4" s="1"/>
  <c r="E1660" i="4" s="1"/>
  <c r="G700" i="4"/>
  <c r="H240" i="4"/>
  <c r="C367" i="4"/>
  <c r="C597" i="4" s="1"/>
  <c r="B9" i="2"/>
  <c r="A10" i="2"/>
  <c r="B10" i="2"/>
  <c r="C10" i="2"/>
  <c r="M10" i="2" s="1"/>
  <c r="P10" i="2" s="1"/>
  <c r="D10" i="2"/>
  <c r="B8" i="2"/>
  <c r="N470" i="4" l="1"/>
  <c r="H700" i="4"/>
  <c r="G930" i="4"/>
  <c r="G1160" i="4" s="1"/>
  <c r="G1390" i="4" s="1"/>
  <c r="G1620" i="4" s="1"/>
  <c r="N700" i="4"/>
  <c r="C827" i="4"/>
  <c r="C1057" i="4" s="1"/>
  <c r="C1287" i="4" s="1"/>
  <c r="C1517" i="4" s="1"/>
  <c r="C1747" i="4" s="1"/>
  <c r="N240" i="4"/>
  <c r="C368" i="4"/>
  <c r="C598" i="4" s="1"/>
  <c r="H1620" i="4" l="1"/>
  <c r="H1390" i="4"/>
  <c r="H1160" i="4"/>
  <c r="H930" i="4"/>
  <c r="C828" i="4"/>
  <c r="C1058" i="4" s="1"/>
  <c r="C1288" i="4" s="1"/>
  <c r="C1518" i="4" s="1"/>
  <c r="C1748" i="4" s="1"/>
  <c r="C369" i="4"/>
  <c r="C599" i="4" s="1"/>
  <c r="N1620" i="4" l="1"/>
  <c r="N1390" i="4"/>
  <c r="N1160" i="4"/>
  <c r="N930" i="4"/>
  <c r="C829" i="4"/>
  <c r="C1059" i="4" s="1"/>
  <c r="C1289" i="4" s="1"/>
  <c r="C1519" i="4" s="1"/>
  <c r="C1749" i="4" s="1"/>
  <c r="G244" i="4"/>
  <c r="G474" i="4" s="1"/>
  <c r="G695" i="4" s="1"/>
  <c r="C370" i="4"/>
  <c r="C600" i="4" s="1"/>
  <c r="F244" i="4"/>
  <c r="F474" i="4" s="1"/>
  <c r="M26" i="2"/>
  <c r="P26" i="2" s="1"/>
  <c r="S26" i="2" s="1"/>
  <c r="E295" i="4"/>
  <c r="E525" i="4" s="1"/>
  <c r="E289" i="4"/>
  <c r="E519" i="4" s="1"/>
  <c r="E287" i="4"/>
  <c r="E517" i="4" s="1"/>
  <c r="E273" i="4"/>
  <c r="E503" i="4" s="1"/>
  <c r="E270" i="4"/>
  <c r="E500" i="4" s="1"/>
  <c r="E253" i="4"/>
  <c r="E483" i="4" s="1"/>
  <c r="E251" i="4"/>
  <c r="E481" i="4" s="1"/>
  <c r="H474" i="4" l="1"/>
  <c r="F695" i="4"/>
  <c r="C830" i="4"/>
  <c r="C1060" i="4" s="1"/>
  <c r="C1290" i="4" s="1"/>
  <c r="C1520" i="4" s="1"/>
  <c r="C1750" i="4" s="1"/>
  <c r="E733" i="4"/>
  <c r="E963" i="4" s="1"/>
  <c r="E1193" i="4" s="1"/>
  <c r="E1423" i="4" s="1"/>
  <c r="E1653" i="4" s="1"/>
  <c r="G465" i="4"/>
  <c r="F704" i="4"/>
  <c r="F934" i="4" s="1"/>
  <c r="F1164" i="4" s="1"/>
  <c r="F1394" i="4" s="1"/>
  <c r="F1624" i="4" s="1"/>
  <c r="F465" i="4"/>
  <c r="E749" i="4"/>
  <c r="E979" i="4" s="1"/>
  <c r="E1209" i="4" s="1"/>
  <c r="E1439" i="4" s="1"/>
  <c r="E1669" i="4" s="1"/>
  <c r="E730" i="4"/>
  <c r="E960" i="4" s="1"/>
  <c r="E1190" i="4" s="1"/>
  <c r="E1420" i="4" s="1"/>
  <c r="E1650" i="4" s="1"/>
  <c r="E747" i="4"/>
  <c r="E977" i="4" s="1"/>
  <c r="E1207" i="4" s="1"/>
  <c r="E1437" i="4" s="1"/>
  <c r="E1667" i="4" s="1"/>
  <c r="E711" i="4"/>
  <c r="E941" i="4" s="1"/>
  <c r="E1171" i="4" s="1"/>
  <c r="E1401" i="4" s="1"/>
  <c r="E1631" i="4" s="1"/>
  <c r="E755" i="4"/>
  <c r="E985" i="4" s="1"/>
  <c r="E1215" i="4" s="1"/>
  <c r="E1445" i="4" s="1"/>
  <c r="E1675" i="4" s="1"/>
  <c r="E713" i="4"/>
  <c r="E943" i="4" s="1"/>
  <c r="E1173" i="4" s="1"/>
  <c r="E1403" i="4" s="1"/>
  <c r="E1633" i="4" s="1"/>
  <c r="E248" i="4"/>
  <c r="E478" i="4" s="1"/>
  <c r="M18" i="2"/>
  <c r="P18" i="2" s="1"/>
  <c r="S18" i="2" s="1"/>
  <c r="H244" i="4"/>
  <c r="H465" i="4" s="1"/>
  <c r="E249" i="4"/>
  <c r="E479" i="4" s="1"/>
  <c r="M19" i="2"/>
  <c r="P19" i="2" s="1"/>
  <c r="S19" i="2" s="1"/>
  <c r="E268" i="4"/>
  <c r="E498" i="4" s="1"/>
  <c r="M38" i="2"/>
  <c r="P38" i="2" s="1"/>
  <c r="S38" i="2" s="1"/>
  <c r="E293" i="4"/>
  <c r="E523" i="4" s="1"/>
  <c r="M63" i="2"/>
  <c r="P63" i="2" s="1"/>
  <c r="S63" i="2" s="1"/>
  <c r="C371" i="4"/>
  <c r="C601" i="4" s="1"/>
  <c r="E244" i="4"/>
  <c r="E474" i="4" s="1"/>
  <c r="M14" i="2"/>
  <c r="P14" i="2" s="1"/>
  <c r="S14" i="2" s="1"/>
  <c r="E266" i="4"/>
  <c r="E496" i="4" s="1"/>
  <c r="M36" i="2"/>
  <c r="P36" i="2" s="1"/>
  <c r="S36" i="2" s="1"/>
  <c r="E256" i="4"/>
  <c r="E486" i="4" s="1"/>
  <c r="O26" i="4"/>
  <c r="P26" i="4" s="1"/>
  <c r="E292" i="4"/>
  <c r="E522" i="4" s="1"/>
  <c r="M62" i="2"/>
  <c r="P62" i="2" s="1"/>
  <c r="S62" i="2" s="1"/>
  <c r="E250" i="4"/>
  <c r="E480" i="4" s="1"/>
  <c r="M20" i="2"/>
  <c r="P20" i="2" s="1"/>
  <c r="S20" i="2" s="1"/>
  <c r="E245" i="4"/>
  <c r="E475" i="4" s="1"/>
  <c r="M15" i="2"/>
  <c r="P15" i="2" s="1"/>
  <c r="S15" i="2" s="1"/>
  <c r="E246" i="4"/>
  <c r="E476" i="4" s="1"/>
  <c r="M16" i="2"/>
  <c r="P16" i="2" s="1"/>
  <c r="S16" i="2" s="1"/>
  <c r="E247" i="4"/>
  <c r="E477" i="4" s="1"/>
  <c r="M17" i="2"/>
  <c r="P17" i="2" s="1"/>
  <c r="S17" i="2" s="1"/>
  <c r="E264" i="4"/>
  <c r="E494" i="4" s="1"/>
  <c r="M34" i="2"/>
  <c r="P34" i="2" s="1"/>
  <c r="S34" i="2" s="1"/>
  <c r="E243" i="4"/>
  <c r="E473" i="4" s="1"/>
  <c r="A8" i="1"/>
  <c r="A9" i="1" s="1"/>
  <c r="A10" i="1" s="1"/>
  <c r="N474" i="4" l="1"/>
  <c r="N695" i="4" s="1"/>
  <c r="H695" i="4"/>
  <c r="F1845" i="4"/>
  <c r="F1615" i="4"/>
  <c r="F1385" i="4"/>
  <c r="F1155" i="4"/>
  <c r="G704" i="4"/>
  <c r="H704" i="4" s="1"/>
  <c r="F925" i="4"/>
  <c r="C831" i="4"/>
  <c r="C1061" i="4" s="1"/>
  <c r="C1291" i="4" s="1"/>
  <c r="C1521" i="4" s="1"/>
  <c r="C1751" i="4" s="1"/>
  <c r="E724" i="4"/>
  <c r="E954" i="4" s="1"/>
  <c r="E1184" i="4" s="1"/>
  <c r="E1414" i="4" s="1"/>
  <c r="E1644" i="4" s="1"/>
  <c r="E705" i="4"/>
  <c r="E935" i="4" s="1"/>
  <c r="E1165" i="4" s="1"/>
  <c r="E1395" i="4" s="1"/>
  <c r="E1625" i="4" s="1"/>
  <c r="E716" i="4"/>
  <c r="E946" i="4" s="1"/>
  <c r="E1176" i="4" s="1"/>
  <c r="E1406" i="4" s="1"/>
  <c r="E1636" i="4" s="1"/>
  <c r="E753" i="4"/>
  <c r="E983" i="4" s="1"/>
  <c r="E1213" i="4" s="1"/>
  <c r="E1443" i="4" s="1"/>
  <c r="E1673" i="4" s="1"/>
  <c r="E726" i="4"/>
  <c r="E956" i="4" s="1"/>
  <c r="E1186" i="4" s="1"/>
  <c r="E1416" i="4" s="1"/>
  <c r="E1646" i="4" s="1"/>
  <c r="E728" i="4"/>
  <c r="E958" i="4" s="1"/>
  <c r="E1188" i="4" s="1"/>
  <c r="E1418" i="4" s="1"/>
  <c r="E1648" i="4" s="1"/>
  <c r="E708" i="4"/>
  <c r="E938" i="4" s="1"/>
  <c r="E1168" i="4" s="1"/>
  <c r="E1398" i="4" s="1"/>
  <c r="E1628" i="4" s="1"/>
  <c r="E709" i="4"/>
  <c r="E939" i="4" s="1"/>
  <c r="E1169" i="4" s="1"/>
  <c r="E1399" i="4" s="1"/>
  <c r="E1629" i="4" s="1"/>
  <c r="E707" i="4"/>
  <c r="E937" i="4" s="1"/>
  <c r="E1167" i="4" s="1"/>
  <c r="E1397" i="4" s="1"/>
  <c r="E1627" i="4" s="1"/>
  <c r="E710" i="4"/>
  <c r="E940" i="4" s="1"/>
  <c r="E1170" i="4" s="1"/>
  <c r="E1400" i="4" s="1"/>
  <c r="E1630" i="4" s="1"/>
  <c r="E703" i="4"/>
  <c r="E933" i="4" s="1"/>
  <c r="E1163" i="4" s="1"/>
  <c r="E1393" i="4" s="1"/>
  <c r="E1623" i="4" s="1"/>
  <c r="E706" i="4"/>
  <c r="E936" i="4" s="1"/>
  <c r="E1166" i="4" s="1"/>
  <c r="E1396" i="4" s="1"/>
  <c r="E1626" i="4" s="1"/>
  <c r="E752" i="4"/>
  <c r="E982" i="4" s="1"/>
  <c r="E1212" i="4" s="1"/>
  <c r="E1442" i="4" s="1"/>
  <c r="E1672" i="4" s="1"/>
  <c r="E704" i="4"/>
  <c r="E934" i="4" s="1"/>
  <c r="E1164" i="4" s="1"/>
  <c r="E1394" i="4" s="1"/>
  <c r="E1624" i="4" s="1"/>
  <c r="N244" i="4"/>
  <c r="N465" i="4" s="1"/>
  <c r="C372" i="4"/>
  <c r="C602" i="4" s="1"/>
  <c r="E291" i="4"/>
  <c r="E521" i="4" s="1"/>
  <c r="S10" i="2"/>
  <c r="E265" i="4"/>
  <c r="E495" i="4" s="1"/>
  <c r="E260" i="4"/>
  <c r="E490" i="4" s="1"/>
  <c r="G925" i="4" l="1"/>
  <c r="G934" i="4"/>
  <c r="G1164" i="4" s="1"/>
  <c r="G1394" i="4" s="1"/>
  <c r="G1624" i="4" s="1"/>
  <c r="N704" i="4"/>
  <c r="N925" i="4" s="1"/>
  <c r="H925" i="4"/>
  <c r="C832" i="4"/>
  <c r="C1062" i="4" s="1"/>
  <c r="C1292" i="4" s="1"/>
  <c r="C1522" i="4" s="1"/>
  <c r="C1752" i="4" s="1"/>
  <c r="E725" i="4"/>
  <c r="E955" i="4" s="1"/>
  <c r="E1185" i="4" s="1"/>
  <c r="E1415" i="4" s="1"/>
  <c r="E1645" i="4" s="1"/>
  <c r="E751" i="4"/>
  <c r="E981" i="4" s="1"/>
  <c r="E1211" i="4" s="1"/>
  <c r="E1441" i="4" s="1"/>
  <c r="E1671" i="4" s="1"/>
  <c r="E720" i="4"/>
  <c r="E950" i="4" s="1"/>
  <c r="E1180" i="4" s="1"/>
  <c r="E1410" i="4" s="1"/>
  <c r="E1640" i="4" s="1"/>
  <c r="E240" i="4"/>
  <c r="E470" i="4" s="1"/>
  <c r="C373" i="4"/>
  <c r="C603" i="4" s="1"/>
  <c r="G1845" i="4" l="1"/>
  <c r="H1624" i="4"/>
  <c r="G1615" i="4"/>
  <c r="H1394" i="4"/>
  <c r="G1385" i="4"/>
  <c r="H1164" i="4"/>
  <c r="G1155" i="4"/>
  <c r="H934" i="4"/>
  <c r="C833" i="4"/>
  <c r="C1063" i="4" s="1"/>
  <c r="C1293" i="4" s="1"/>
  <c r="C1523" i="4" s="1"/>
  <c r="C1753" i="4" s="1"/>
  <c r="E700" i="4"/>
  <c r="E930" i="4" s="1"/>
  <c r="E1160" i="4" s="1"/>
  <c r="E1390" i="4" s="1"/>
  <c r="E1620" i="4" s="1"/>
  <c r="C374" i="4"/>
  <c r="C604" i="4" s="1"/>
  <c r="N1624" i="4" l="1"/>
  <c r="N1845" i="4" s="1"/>
  <c r="H1845" i="4"/>
  <c r="N1394" i="4"/>
  <c r="N1615" i="4" s="1"/>
  <c r="H1615" i="4"/>
  <c r="N1164" i="4"/>
  <c r="N1385" i="4" s="1"/>
  <c r="H1385" i="4"/>
  <c r="N934" i="4"/>
  <c r="N1155" i="4" s="1"/>
  <c r="H1155" i="4"/>
  <c r="C834" i="4"/>
  <c r="C1064" i="4" s="1"/>
  <c r="C1294" i="4" s="1"/>
  <c r="C1524" i="4" s="1"/>
  <c r="C1754" i="4" s="1"/>
  <c r="C375" i="4"/>
  <c r="C605" i="4" s="1"/>
  <c r="C835" i="4" l="1"/>
  <c r="C1065" i="4" s="1"/>
  <c r="C1295" i="4" s="1"/>
  <c r="C1525" i="4" s="1"/>
  <c r="C1755" i="4" s="1"/>
  <c r="C376" i="4"/>
  <c r="C606" i="4" s="1"/>
  <c r="C836" i="4" l="1"/>
  <c r="C1066" i="4" s="1"/>
  <c r="C1296" i="4" s="1"/>
  <c r="C1526" i="4" s="1"/>
  <c r="C1756" i="4" s="1"/>
  <c r="C377" i="4"/>
  <c r="C607" i="4" s="1"/>
  <c r="C837" i="4" l="1"/>
  <c r="C1067" i="4" s="1"/>
  <c r="C1297" i="4" s="1"/>
  <c r="C1527" i="4" s="1"/>
  <c r="C1757" i="4" s="1"/>
  <c r="C378" i="4"/>
  <c r="C608" i="4" s="1"/>
  <c r="C838" i="4" l="1"/>
  <c r="C1068" i="4" s="1"/>
  <c r="C1298" i="4" s="1"/>
  <c r="C1528" i="4" s="1"/>
  <c r="C1758" i="4" s="1"/>
  <c r="C379" i="4"/>
  <c r="C609" i="4" s="1"/>
  <c r="C839" i="4" l="1"/>
  <c r="C1069" i="4" s="1"/>
  <c r="C1299" i="4" s="1"/>
  <c r="C1529" i="4" s="1"/>
  <c r="C1759" i="4" s="1"/>
  <c r="C380" i="4"/>
  <c r="C610" i="4" s="1"/>
  <c r="C840" i="4" l="1"/>
  <c r="C1070" i="4" s="1"/>
  <c r="C1300" i="4" s="1"/>
  <c r="C1530" i="4" s="1"/>
  <c r="C1760" i="4" s="1"/>
  <c r="C381" i="4"/>
  <c r="C611" i="4" s="1"/>
  <c r="C841" i="4" l="1"/>
  <c r="C1071" i="4" s="1"/>
  <c r="C1301" i="4" s="1"/>
  <c r="C1531" i="4" s="1"/>
  <c r="C1761" i="4" s="1"/>
  <c r="C382" i="4"/>
  <c r="C612" i="4" s="1"/>
  <c r="C842" i="4" l="1"/>
  <c r="C1072" i="4" s="1"/>
  <c r="C1302" i="4" s="1"/>
  <c r="C1532" i="4" s="1"/>
  <c r="C1762" i="4" s="1"/>
  <c r="C383" i="4"/>
  <c r="C613" i="4" s="1"/>
  <c r="C843" i="4" l="1"/>
  <c r="C1073" i="4" s="1"/>
  <c r="C1303" i="4" s="1"/>
  <c r="C1533" i="4" s="1"/>
  <c r="C1763" i="4" s="1"/>
  <c r="C384" i="4"/>
  <c r="C614" i="4" s="1"/>
  <c r="C844" i="4" l="1"/>
  <c r="C1074" i="4" s="1"/>
  <c r="C1304" i="4" s="1"/>
  <c r="C1534" i="4" s="1"/>
  <c r="C1764" i="4" s="1"/>
  <c r="C385" i="4"/>
  <c r="C615" i="4" s="1"/>
  <c r="C845" i="4" l="1"/>
  <c r="C1075" i="4" s="1"/>
  <c r="C1305" i="4" s="1"/>
  <c r="C1535" i="4" s="1"/>
  <c r="C1765" i="4" s="1"/>
  <c r="C386" i="4"/>
  <c r="C616" i="4" s="1"/>
  <c r="C846" i="4" l="1"/>
  <c r="C1076" i="4" s="1"/>
  <c r="C1306" i="4" s="1"/>
  <c r="C1536" i="4" s="1"/>
  <c r="C1766" i="4" s="1"/>
  <c r="C387" i="4"/>
  <c r="C617" i="4" s="1"/>
  <c r="C847" i="4" l="1"/>
  <c r="C1077" i="4" s="1"/>
  <c r="C1307" i="4" s="1"/>
  <c r="C1537" i="4" s="1"/>
  <c r="C1767" i="4" s="1"/>
  <c r="C388" i="4"/>
  <c r="C618" i="4" s="1"/>
  <c r="C848" i="4" l="1"/>
  <c r="C1078" i="4" s="1"/>
  <c r="C1308" i="4" s="1"/>
  <c r="C1538" i="4" s="1"/>
  <c r="C1768" i="4" s="1"/>
  <c r="C389" i="4"/>
  <c r="C619" i="4" s="1"/>
  <c r="C849" i="4" l="1"/>
  <c r="C1079" i="4" s="1"/>
  <c r="C1309" i="4" s="1"/>
  <c r="C1539" i="4" s="1"/>
  <c r="C1769" i="4" s="1"/>
</calcChain>
</file>

<file path=xl/comments1.xml><?xml version="1.0" encoding="utf-8"?>
<comments xmlns="http://schemas.openxmlformats.org/spreadsheetml/2006/main">
  <authors>
    <author>HP</author>
    <author>RCD-SSP</author>
    <author>SUSHANT</author>
  </authors>
  <commentList>
    <comment ref="M4" authorId="0" shapeId="0">
      <text>
        <r>
          <rPr>
            <b/>
            <sz val="9"/>
            <color indexed="81"/>
            <rFont val="Tahoma"/>
            <family val="2"/>
          </rPr>
          <t xml:space="preserve">SSP-RCD
</t>
        </r>
        <r>
          <rPr>
            <sz val="9"/>
            <color indexed="81"/>
            <rFont val="Tahoma"/>
            <family val="2"/>
          </rPr>
          <t>As per the implementation plan submitted in the DPR/ Approved by MERC</t>
        </r>
      </text>
    </comment>
    <comment ref="G11" authorId="1" shapeId="0">
      <text>
        <r>
          <rPr>
            <b/>
            <sz val="9"/>
            <color indexed="81"/>
            <rFont val="Tahoma"/>
            <family val="2"/>
          </rPr>
          <t>RCD-SSP:</t>
        </r>
        <r>
          <rPr>
            <sz val="9"/>
            <color indexed="81"/>
            <rFont val="Tahoma"/>
            <family val="2"/>
          </rPr>
          <t xml:space="preserve">
15% Discount</t>
        </r>
      </text>
    </comment>
    <comment ref="G23" authorId="2" shapeId="0">
      <text>
        <r>
          <rPr>
            <b/>
            <sz val="9"/>
            <color indexed="81"/>
            <rFont val="Tahoma"/>
            <family val="2"/>
          </rPr>
          <t>SUSHANT:</t>
        </r>
        <r>
          <rPr>
            <sz val="9"/>
            <color indexed="81"/>
            <rFont val="Tahoma"/>
            <family val="2"/>
          </rPr>
          <t xml:space="preserve">
Scheme No. 3: Cost related to KPKD 5 is deducted here &amp; added in KPKD 5</t>
        </r>
      </text>
    </comment>
    <comment ref="H23" authorId="2" shapeId="0">
      <text>
        <r>
          <rPr>
            <b/>
            <sz val="9"/>
            <color indexed="81"/>
            <rFont val="Tahoma"/>
            <family val="2"/>
          </rPr>
          <t>SSP-RCD:</t>
        </r>
        <r>
          <rPr>
            <sz val="9"/>
            <color indexed="81"/>
            <rFont val="Tahoma"/>
            <family val="2"/>
          </rPr>
          <t xml:space="preserve">
Scheme No. 3: Cost related to KPKD 5 is deducted here &amp; added in KPKD 5</t>
        </r>
      </text>
    </comment>
    <comment ref="G26" authorId="2" shapeId="0">
      <text>
        <r>
          <rPr>
            <b/>
            <sz val="9"/>
            <color indexed="81"/>
            <rFont val="Tahoma"/>
            <family val="2"/>
          </rPr>
          <t>SUSHANT:</t>
        </r>
        <r>
          <rPr>
            <sz val="9"/>
            <color indexed="81"/>
            <rFont val="Tahoma"/>
            <family val="2"/>
          </rPr>
          <t xml:space="preserve">
Cost related to KPKD 5 is deducted here &amp; added in KPKD 5</t>
        </r>
      </text>
    </comment>
  </commentList>
</comments>
</file>

<file path=xl/sharedStrings.xml><?xml version="1.0" encoding="utf-8"?>
<sst xmlns="http://schemas.openxmlformats.org/spreadsheetml/2006/main" count="1036" uniqueCount="526">
  <si>
    <t>MTR Petition Formats - Generation</t>
  </si>
  <si>
    <t>Form 4:  Summary of Capital Expenditure and Capitalisation</t>
  </si>
  <si>
    <t>(Rs. Crore)</t>
  </si>
  <si>
    <t>Sr. No.</t>
  </si>
  <si>
    <t>Particulars</t>
  </si>
  <si>
    <t>FY 2019-20</t>
  </si>
  <si>
    <t>FY 2020-21</t>
  </si>
  <si>
    <t>FY 2021-22</t>
  </si>
  <si>
    <t>FY 2022-23</t>
  </si>
  <si>
    <t>FY 2023-24</t>
  </si>
  <si>
    <t>FY 2024-25</t>
  </si>
  <si>
    <t>Remarks</t>
  </si>
  <si>
    <t>April-March      (Audited )</t>
  </si>
  <si>
    <t>True-Up requirement</t>
  </si>
  <si>
    <t>Apr-Sep
(Estimated)</t>
  </si>
  <si>
    <t>Oct-Mar          (Projected)</t>
  </si>
  <si>
    <t>April - March (Projected)</t>
  </si>
  <si>
    <t>Provisional True-Up requirement</t>
  </si>
  <si>
    <t>(a)</t>
  </si>
  <si>
    <t>(b)</t>
  </si>
  <si>
    <t>(c) = (b) - (a)</t>
  </si>
  <si>
    <t>(d)</t>
  </si>
  <si>
    <t>(e)</t>
  </si>
  <si>
    <t>(f) = (e) - (d)</t>
  </si>
  <si>
    <t>(j)</t>
  </si>
  <si>
    <t>(k)</t>
  </si>
  <si>
    <t>(l)</t>
  </si>
  <si>
    <t>(m) = (k)+(l)</t>
  </si>
  <si>
    <t>(n) = (m) - (j)</t>
  </si>
  <si>
    <t>Capital Expenditure</t>
  </si>
  <si>
    <t>Capitalisation</t>
  </si>
  <si>
    <t>IDC</t>
  </si>
  <si>
    <t>Capitalisation + IDC</t>
  </si>
  <si>
    <t>Detailed Justification shall be provided for variation in approved capital expenditure and capitalisation vis-a-vis actual capital expenditure and capitalisation</t>
  </si>
  <si>
    <t xml:space="preserve">Form 4.1: Capital Expenditure Plan </t>
  </si>
  <si>
    <t>Project Details</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</si>
  <si>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</si>
  <si>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</si>
  <si>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</si>
  <si>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</si>
  <si>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</si>
  <si>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</si>
  <si>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</si>
  <si>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</si>
  <si>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</si>
  <si>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</si>
  <si>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</si>
  <si>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</si>
  <si>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</si>
  <si>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</si>
  <si>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 xml:space="preserve">Deviation = Approved - Actual on account of </t>
  </si>
  <si>
    <t>Change in Scope of Work (a)</t>
  </si>
  <si>
    <t>Material Cost (b)</t>
  </si>
  <si>
    <t>IDC (c)</t>
  </si>
  <si>
    <t>Others (d)</t>
  </si>
  <si>
    <t>Total Deviation (a+b+c+d)</t>
  </si>
  <si>
    <t>a) DPR Schemes</t>
  </si>
  <si>
    <t>DPR</t>
  </si>
  <si>
    <t>Scheme</t>
  </si>
  <si>
    <t xml:space="preserve">Form 4.2: Capitalisation Plan </t>
  </si>
  <si>
    <t>Date of Submission</t>
  </si>
  <si>
    <t xml:space="preserve">Cost as per DPR  Crs. </t>
  </si>
  <si>
    <t>MERC Approved Cost</t>
  </si>
  <si>
    <t>Debt Equity Ratio</t>
  </si>
  <si>
    <t>Grant Funding</t>
  </si>
  <si>
    <t>Approved Start Date</t>
  </si>
  <si>
    <t>Actual Start Date</t>
  </si>
  <si>
    <t>Approved Date of Completion</t>
  </si>
  <si>
    <t>Actual Date of Completion</t>
  </si>
  <si>
    <t>Benefits in Quantified Terms</t>
  </si>
  <si>
    <t>Physical Progress (%)</t>
  </si>
  <si>
    <t>Actual Capex till FY 2018-19</t>
  </si>
  <si>
    <t>Revised Projected</t>
  </si>
  <si>
    <t>Actual Progress till FY 2018-19</t>
  </si>
  <si>
    <t>Actual Capitalization till FY 2018-19</t>
  </si>
  <si>
    <t>A) DPR Schemes</t>
  </si>
  <si>
    <t>Interconnection of 210 MW CHP to 500 MW CHP through Conveyors BC-02 &amp; BC-03 having capacity of 500 TPH</t>
  </si>
  <si>
    <t>MERC/CAPEX/20162017/00227</t>
  </si>
  <si>
    <t>Stack management by procurement of Bulldozer &amp; LOCO and CHP area schemes for performance &amp; unloading improvement</t>
  </si>
  <si>
    <t>MERC/CAPEX/20162017/01426</t>
  </si>
  <si>
    <t>Procurement of Locomotive 800 HP (2 No.’s)</t>
  </si>
  <si>
    <t>Procurement of 2 No’s of Bulldozer Model D-155(2 No.’s)</t>
  </si>
  <si>
    <t>Modification below primary crusher chutes 15A/B &amp; Conv.02</t>
  </si>
  <si>
    <t>New helical gear box for various conveyors</t>
  </si>
  <si>
    <t xml:space="preserve">Procurement of Elecon Make Ring Granulator Type TK-09-38B </t>
  </si>
  <si>
    <t>Procurement of Elecon Make Ring Granulator Type TK6 32B Ring Granulator</t>
  </si>
  <si>
    <t>Construction of 1st raising of Ash bund from T.B.L. 258M to 264M at Bhusawal TPS</t>
  </si>
  <si>
    <t>MERC/CAPEX/20172018/4267</t>
  </si>
  <si>
    <t>Augmentation of Ash Evacuation System &amp; Procurement of BCW Pump Motors at Bhusawal &amp; Khaperkheda TPS 500 MW Units</t>
  </si>
  <si>
    <t>MERC/CAPEX/20172018/4782</t>
  </si>
  <si>
    <t>Installation of standby Buffer Hopper parallel to existing pair of buffer hoppers</t>
  </si>
  <si>
    <t>Installation of additional vacuum pump for every two passes, near to intermediate hopper.</t>
  </si>
  <si>
    <t>Procurement of 02 Nos of M/s Torishima, Japan make, 350 KW, 6.6KV, Boiler Circulating Water (BCW) Pump Motors (without pump casing) with 02 lots of recommended Electrical &amp; C&amp;I spares for Bhusawal and Khaparkheda TPS 500MW.</t>
  </si>
  <si>
    <t>Procurement of complete ACVF drive module comprising of 2 Nos. of Supply and 3 Nos. of  Inverter modules for GEHO pumps</t>
  </si>
  <si>
    <t>Supply, erection and commissioning of 24VDC, 100A Float &amp; Float cum Boost Battery Charger with 325Ah Battery Bank for CWPH at BTPS 2x500 MW.</t>
  </si>
  <si>
    <t xml:space="preserve">IDC </t>
  </si>
  <si>
    <r>
      <t xml:space="preserve">Various schemes for </t>
    </r>
    <r>
      <rPr>
        <b/>
        <sz val="12"/>
        <color indexed="36"/>
        <rFont val="Book Antiqua"/>
        <family val="1"/>
      </rPr>
      <t>renovation of colony at Bhusawal TPS</t>
    </r>
  </si>
  <si>
    <t>MERC/CAPEX/20172018/0221</t>
  </si>
  <si>
    <t>Renovation of staff quarters &amp; related work at BTPS Deepnagar</t>
  </si>
  <si>
    <t>Colony Internal Roads at BTPS, Deepnagar</t>
  </si>
  <si>
    <t>Water supply , sanitary &amp; drainage works at BTPS, Deepnagar</t>
  </si>
  <si>
    <t>Plinth protection to existing buildings at BTPS, Deepnagar</t>
  </si>
  <si>
    <t>Pipeline from River Water Pump House (RWPH) to aquaduct over Bhogawati River and Other allied power house road works under DPR scheme at BTPS, Bhusawal</t>
  </si>
  <si>
    <t>MERC/CAPEX/2018-2019/0104</t>
  </si>
  <si>
    <t>Providing supplying laying, jointing, testing and commissioning of 1650 mm Ø ID 8 mm thick M.S. pipeline for raw water supply from RWPH to aquaduct over Bhogawati river at, BTPS, Bhusawal.</t>
  </si>
  <si>
    <t>Construction of WBM and Bituminous road along inlet &amp; outlet canals and concreate road along periphery of Major store at BTPS, Bhusawal.</t>
  </si>
  <si>
    <t>Work of construction of self-supporting steel roofing system for a major store godown shed of span 25M at BTPS, Deepnagar.</t>
  </si>
  <si>
    <t>Supply, erection, commissioning &amp; site testing of 220 V, 2035 AH, Station Battery Sets (4 Nos.) and 24 V, 2250 AH, SG/TG &amp; BOP Battery Sets (8 Nos.) for U# 4 &amp; 5 along with accessories at 2 x 500 MW BTPS, Bhusawal</t>
  </si>
  <si>
    <t>MERC/CAPEX/2017-2018/1226</t>
  </si>
  <si>
    <t>Supply, erection, commissioning &amp; site testing of 220V, 2035 AH Station Battery Sets (02 Nos.) and 24V, 2250AH, SG/TG &amp; BOP Battery Set (04 Nos.) along with accessories for Unit No.5 at BTPS 2x500MW.</t>
  </si>
  <si>
    <t>Supply, erection, commissioning &amp; site testing of 220V, 2035 AH Station Battery Sets (02 Nos.) and 24V, 2250AH, SG/TG &amp; BOP Battery Set (04 Nos.) along with accessories for Unit No.4 at BTPS 2x500MW.</t>
  </si>
  <si>
    <t>Flue Gas Desulphurization (FGD) System for 500 MW Units (Total 8 Nos) of MSPGCL</t>
  </si>
  <si>
    <t>Flue Gas Desulphurization (FGD) System for Bhusawal Unit 4-5</t>
  </si>
  <si>
    <t>HO
DPR 6</t>
  </si>
  <si>
    <t>Supply, Installation, Commissioning and Operation &amp; Maintenance Services of Continuous Ambient Air Quality Monitoring Stations (CAAQMS) at various TPS</t>
  </si>
  <si>
    <t>MERC/CAPEX/20162017/00423</t>
  </si>
  <si>
    <t>Bhusawal: Unit 4-5 (3 Nos.)</t>
  </si>
  <si>
    <t>HO
DPR 7</t>
  </si>
  <si>
    <t>Installation of Real Time Online Coal-Ash Analyzer at various TPS</t>
  </si>
  <si>
    <t>MERC/CAPEX/20162017/00774</t>
  </si>
  <si>
    <t>Bhusawal: Unit 4-5</t>
  </si>
  <si>
    <t>HO
DPR 8</t>
  </si>
  <si>
    <t>Replacement of Fire Tenders at Various Power Stations of Mahagenco</t>
  </si>
  <si>
    <t>MERC/CAPEX/20172018/4653</t>
  </si>
  <si>
    <t>Advance Multipurpose Fire Tender for BTPS 4-5</t>
  </si>
  <si>
    <t>Normal Multipurpose Fire Tender for BTPS 4-5</t>
  </si>
  <si>
    <t>HO
DPR 10</t>
  </si>
  <si>
    <t>Implementation of IB recommendations- Civil works at various TPS of Mahagenco</t>
  </si>
  <si>
    <t>MERC/CAPEX/20172018/0177</t>
  </si>
  <si>
    <t>B) Non-DPR Schemes</t>
  </si>
  <si>
    <t>Form 4.3:  Capital Work-in-progress - Project-wise details</t>
  </si>
  <si>
    <t>Approved Project Cost</t>
  </si>
  <si>
    <t>Cumulative Expenditure Incurred till beginning of the Year</t>
  </si>
  <si>
    <t>Capital Expenditure Capitalised</t>
  </si>
  <si>
    <t>Opening CWIP</t>
  </si>
  <si>
    <t>Investment during the year</t>
  </si>
  <si>
    <t>Capital Work in Progress</t>
  </si>
  <si>
    <t>Closing CWIP</t>
  </si>
  <si>
    <t>Works Capitalised</t>
  </si>
  <si>
    <t>Interest Capitalised</t>
  </si>
  <si>
    <t>Expenses Capitalised</t>
  </si>
  <si>
    <t>Total Capitalisation</t>
  </si>
  <si>
    <t>Procurement of two BFP Cartridges &amp; one rotor of Turbine driven BFP &amp; at 500MW BTPS, Bhusawal</t>
  </si>
  <si>
    <t>Procurement of two BFP Cartridges at 500MW BTPS, Bhusawal</t>
  </si>
  <si>
    <t>Procurement of one rotor of Turbine driven BFP at 500MW BTPS, Bhusawal</t>
  </si>
  <si>
    <t>MERC/CAPEX/2020-2021/WFH/SBR/45</t>
  </si>
  <si>
    <t>MERC/CAPEX/2020-2021/WFO/SBR/49</t>
  </si>
  <si>
    <t>CHP Improvement Schemes at 2X500MW, BTPS, Bhusawal</t>
  </si>
  <si>
    <t>Revamping of Apron Feeder in CHP at 2X500MW, BTPS</t>
  </si>
  <si>
    <t>Design, engineering, manufacturing, supply, Erection and commissioning of short conveyor from stack yard to belt feeder 112 in CHP 2x500MW BTPS.</t>
  </si>
  <si>
    <t>Design, engineering, manufacturing, supply, Erection and commissioning of stone grappler at Wagon Tippler No.3 in CHP 2x500MW BTPS.</t>
  </si>
  <si>
    <t>Procurement of suspended magnets in CHP 2x500MW BTPS.</t>
  </si>
  <si>
    <t>Supply, Erection And Commissioning of Electro-Mechanical Drive to Apron Feeder at CHP 500MW</t>
  </si>
  <si>
    <t>MERC/CAPEX/2020-2021/WFH/SBR/09</t>
  </si>
  <si>
    <t>Procurement of assembly of baskets for Air Pre-heater of type 31.5 VIM 2000 (72° PA), Replacement of thermal insulation of Boiler, Ducts &amp; Steam Pipelines and Coal Mill Gear Box in 2x500MW at BTPS, Bhusawal</t>
  </si>
  <si>
    <t>Procurement of assembly of baskets for Air Preheater of type 31.5 VIM 2000 (72° PA) for Unit-4&amp;5</t>
  </si>
  <si>
    <t>Replacement of thermal insulation of Boiler, Ducts &amp; Steam Pipelines along with supply</t>
  </si>
  <si>
    <t>Supply of XRP-1043 coal mill gearbox spares in unit-4&amp;5.</t>
  </si>
  <si>
    <t>Procurement of Rotor assembly with blade set for PA and FD fan at 2 X 500 MW BTPS Bhusawal</t>
  </si>
  <si>
    <t>Total</t>
  </si>
  <si>
    <t>Current Status</t>
  </si>
  <si>
    <t>N.A.</t>
  </si>
  <si>
    <t>Cancelled</t>
  </si>
  <si>
    <t>To be confirmed</t>
  </si>
  <si>
    <t>WIP</t>
  </si>
  <si>
    <t>To be cancelled</t>
  </si>
  <si>
    <t>Not Initiated</t>
  </si>
  <si>
    <t>MSPGCL: Bhusawal U # 4-5</t>
  </si>
  <si>
    <t>(i) Submitted to MERC</t>
  </si>
  <si>
    <t>Non-DPR</t>
  </si>
  <si>
    <t>MERC/CAPEX/2021-2022/ SBR/ 15</t>
  </si>
  <si>
    <t>Old Asset retired against capitalised item (in Rs. Cr)</t>
  </si>
  <si>
    <t>Capitalised</t>
  </si>
  <si>
    <t>Partially Capitalised</t>
  </si>
  <si>
    <t>05.12.2016</t>
  </si>
  <si>
    <t xml:space="preserve">• Reduction in Cost of Road Transportation .
1) In finacial year 2020-21:687075 MT coal is transported from these belts. Rs.1.49 Cr. saving is done               
2) In finacial year 2020-21:520483 MT coal is transported from these belts. Rs.1.12 Cr. saving is done 
• Reduction in Demurrage charges. 
</t>
  </si>
  <si>
    <t>PO Placed vide- PO placed vide-BTPS/4370002455/No-0224 dated 26-03-2020. 100% work Completed.WCR  submitted on 28-03-2022 &amp; Scheme capitalized in FY 2021-22. Capitalization of 1.64 Cr. In FY-2022-23.</t>
  </si>
  <si>
    <t xml:space="preserve">As per CPA, HO Email dated 15-09-2022, Procurement proposal for this scheme  is to be cancelled on the
basis of MoEF&amp;CC Notification No. S.O. 1561(E), dated 21.05.2020. </t>
  </si>
  <si>
    <t>Up-gradation of GE IP (GE-Fanuc) make PLC system (HMI) installed at AHP, CPU plant, FOPH, FWPH and Mill Reject system at 2x500MW BTPS, Bhusawal.</t>
  </si>
  <si>
    <t>1st loco - 01-12-2018
2nd loco - 26-03-2019</t>
  </si>
  <si>
    <t xml:space="preserve">* Improvement in coal rake movement, shunting operation and placement of coal wagons at different tippler units at CHP-500 MW, BTPS.It results in increase in average unloading rate of rakes. Average unloading rate of coal wagons per hour is increased to 12 wagons/hrs from 6 to 8 wagons /hr at CHP-500 MW, BTPS.
* Average unloading of coal wagons per day is increased to 300 to 350.Avg unloading time per rake in hour is reduced from 10 hr to 6 hr since commissioning.
* Reduction in demurrage hours &amp; maintain sufficient bunker level by maintaining coal feeding rate due to efficient coal rake movement with the help of new locomotives. 
* R&amp;M expenditure against the locomotives since commissioning is nil.
* Availability &amp; reliability of new locomotives is maximum i.e. 90 to 95 % since commissioning.       
* Performance and efficiency of locomotives since commissioning is maximum. 
* Procurement for maintenance against these locomotives since commissioning is almost Nil. 
* Decrease in downtime of system resulting into overall improvement in system efficiency
</t>
  </si>
  <si>
    <t xml:space="preserve">* Contribution in reduction of demurrage hours by doing proper coal stack management with help of bulldozers.
*  For maintaining the proper coal flow rate as per load demand while in reclaiming mode (dozing the coal from remote location to vicinity of the stacker reclaimer area).       
* O&amp;M expenditure on these bulldozers since commissioning is very less i.e. around 5 to 6.20 % per year asset cost. 
* Availability and reliability of bulldozers are around 90 to 95% since commissioning. 
* Performance and efficiency of bulldozers since commissioning is maximum. 
* Procurement for maintenance against these bulldozers since commissioning is almost nil. 
* Decrease in downtime of system resulting into overall improvement in system efficiency. 
</t>
  </si>
  <si>
    <t>1)Daily outage of the system is reduced almost 100%   
2)Wear and tear of the plates reduced.Due to these scheme system failure reduced in finacial year 20-21 around 20 lakh Rs saving done &amp; in finacial year 21-22 around 17 lakh Rs saving done</t>
  </si>
  <si>
    <t>PO placed vide-HO/4370001547/No-07347 dated 19-06-2018.
1st loco- Material received on dtd. 23-11-2018.
Commisioning done on dtd.01-12-2018. 
2nd loco - Material received on dtd. 13-02-2019.
Commisioning done on dtd.26-03-2019. 
Capitalization done in FY-2018-19 of Rs. 5.84 Cr. 
4.83 Cr. amount capitalized in U#4 &amp; 5. Remaining amount capitalised in U#3.</t>
  </si>
  <si>
    <t>PO placed vide-HO/4370001085/No-010160 dated 18-08-2017.
Work completed on 13-09-2017. Capitalization done in FY-2017-18 of Rs. 4.2 Cr. 
3.47 Cr. amount capitalized in U#4 &amp; 5. Remaining amount capitalised in U#3.</t>
  </si>
  <si>
    <t>PO placed vide-HO/4370000471/No-04816 dated 19-07-2017.
Work completed on 01-02-2018. Capitalization done in FY-2017-18 of Rs. 0.46 Cr. 
0.38 Cr. amount capitalized in U#4 &amp; 5. Remaining amount capitalised in U#3.</t>
  </si>
  <si>
    <r>
      <rPr>
        <b/>
        <sz val="11"/>
        <rFont val="Calibri"/>
        <family val="2"/>
        <scheme val="minor"/>
      </rPr>
      <t>Reason for cancellation-</t>
    </r>
    <r>
      <rPr>
        <sz val="11"/>
        <rFont val="Calibri"/>
        <family val="2"/>
        <scheme val="minor"/>
      </rPr>
      <t xml:space="preserve"> Due to urgency of spares for Ring granulators, BTPS requested Parli TPS to issue spares of ring granulator from the decommissioned units. Accordingly Parli TPS issued the material to BTPS.</t>
    </r>
  </si>
  <si>
    <r>
      <rPr>
        <b/>
        <sz val="11"/>
        <rFont val="Calibri"/>
        <family val="2"/>
        <scheme val="minor"/>
      </rPr>
      <t>Reason for cancellation</t>
    </r>
    <r>
      <rPr>
        <sz val="11"/>
        <rFont val="Calibri"/>
        <family val="2"/>
        <scheme val="minor"/>
      </rPr>
      <t>- Due to urgency of spares for Ring granulators, BTPS requested Parli TPS to issue spares of ring granulator from the decommissioned units. Accordingly Parli TPS issued the material to BTPS.</t>
    </r>
  </si>
  <si>
    <t xml:space="preserve">• Storage capacity of ash bund increased.
• Air pollution reduced. 
• Increased qty of ash water from bund for re-utilization.
• Safeguard stability of bund increased.
</t>
  </si>
  <si>
    <t>Revised PO No-4370001610, 
Work completed on 20-04-2019. Capitalization done in FY-2019-20 of Rs. 64.50 Cr.</t>
  </si>
  <si>
    <t xml:space="preserve">* Although the scheme does not have direct measurable benefit, however, there is improvement in availability and reliability of the BCW system. 
* In case of failure of running equipment,following Generation loss - If two BCW pumps are not available &amp; only one BCW Pump is in service, (Partial Load Loss)
Assume Gross Gen@280MW, Gen Loss will be 220MW.
AFC for one Unit- Rs. 1.47 Cr/day
Loading will be 56% only.
Then,
AFC recovery- Rs. 0.82 Cr.
Hence, AFC Loss- Rs. 0.65 Cr/day . 
</t>
  </si>
  <si>
    <t xml:space="preserve">•The ACVFD drive are installed &amp; in service.
*  Due to availablity of this module, down time of HCSD pump was reduced. 
• The availability of the ash evacuation system is improved.
• Availability of GEHO pumps is improved.
• Due to availaility of module, It was replaced in shortest time when VFD failure.
</t>
  </si>
  <si>
    <t>• Redundant 24V DC supply source is available at CWPH.
• Improved availability of CWP Pumps.
• System performance improved.
• With second 24VDC supply source, availability of standby source at CWPH.
• Due to availability of standby 24VDC source, generation loss due to  tripping of all auxiliary is avoided which results due to failure of previous single 24V DC supply source.</t>
  </si>
  <si>
    <t>*PO placed vide BTPS/4370001776/No-0125 dated 12-04-2019.
* Work completed on 17-07-2019. Capitalization done in FY-2019-20 of Rs.0.93 Cr.</t>
  </si>
  <si>
    <t>* PO placed vide BTPS/4370000787/No-01153 dated 12-02-2018.
* Work completed on 13-12-2018. Capitalization done in FY-2018-19 of Rs.0.16 Cr.</t>
  </si>
  <si>
    <r>
      <t xml:space="preserve">*PO placed vide BTPS/4370001282/No-01961 dated 19-03-2018. PO amount is Rs. 4.50 Cr.
* Work completed on 24-09-2019. Capitalization done in FY-2019-20 of Rs.4.67 Cr. (4.50 Cr+Intrest 0.17)
</t>
    </r>
    <r>
      <rPr>
        <sz val="11"/>
        <color rgb="FFFF0000"/>
        <rFont val="Calibri"/>
        <family val="2"/>
        <scheme val="minor"/>
      </rPr>
      <t xml:space="preserve">Reason for cost Overrun- Rate rise due to exchange rate variation, rate rise in duties, freight &amp; insurance &amp; basic rate rise. </t>
    </r>
  </si>
  <si>
    <t>a) 05-09-2018
b)05-09-2018
c) 16-11-2018
d) 16-11-2018
e)19-11-2018</t>
  </si>
  <si>
    <t>a) 05-06-2019
b) 05-09-2019
c) 16-11-2019
d) 16-11-2019
e) 19-05-2019</t>
  </si>
  <si>
    <t>a) 04-06-2019
b) 04-09-2019
c) 31-12-2019
d) 31-12-2019
e) 20-03-2020</t>
  </si>
  <si>
    <t xml:space="preserve">• Provided good aesthetic in colony premises.
• Ambience improvement. 
• Provided safe conveyance to residential families in colony premises.
• Provided good aesthetic in colony premises.
</t>
  </si>
  <si>
    <t>a) 15-05-2018
b) 13-08-2018</t>
  </si>
  <si>
    <t>a) 15-02-2019
b) 13-02-2019</t>
  </si>
  <si>
    <t>a) 20-12-2018
b) 12-02-2019</t>
  </si>
  <si>
    <t xml:space="preserve">• Convenient transportation facilities.
• Proper approaches to everywhere.
</t>
  </si>
  <si>
    <t xml:space="preserve">a) 07-08-2018
b) 23-11-2018
c) 16-11-2018
d) 16-11-2018
</t>
  </si>
  <si>
    <t>a) 07-08-2019
b) 23-08-2019
c) 16-08-2019
d) 16-08-2019</t>
  </si>
  <si>
    <t xml:space="preserve">a) 06-08-2019
b) 25-07-2019
c) 31-12-2019
d) 31-12-2019
</t>
  </si>
  <si>
    <t xml:space="preserve">• Rain water not getting accumulated on road side.
• Health and hygiene of colony people is maintained.
• Stoppage of leakages from Sanitary.
• Provided safe conveyance to residential families in colony premises.
• Provided good aesthetic in colony premises.
• Ambience improvement. 
• Leakage problem from building sanitary system are minimize.
• To increase the extended life of building and increase in hygiene of colony premises.
• Smooth flow of surface runoff water and to avoid water logging near building premises and on roads.
</t>
  </si>
  <si>
    <t>* Due to which dampness during rain is avoided.</t>
  </si>
  <si>
    <t>Due to this the spare parts of machineries and other material are protected from rain.</t>
  </si>
  <si>
    <t xml:space="preserve">In case AC failure, if 220V battery is not available / failed, the severe damages may occur to all seven bearings of Turbine, Generator &amp; exciter. Loss due to bearing failure is uncountable.  Approximate estimate cost of Turbine bearing is Rs. 50 Lakhs &amp; at least 2 months period is required for rehabilitation of system causing generation loss for next Two months period
</t>
  </si>
  <si>
    <t xml:space="preserve">In case AC failure, if 220V battery is not available / failed, the severe damages may occur to all seven bearings of Turbine, Generator &amp; exciter. Loss due to bearing failure is uncountable.  Approximate estimate cost of Turbine bearing is Rs. 50 Lakhs &amp; at least 2 months period is required for rehabilitation of system causing generation loss for next Two months period
</t>
  </si>
  <si>
    <t xml:space="preserve">There is lots of foreign material received through coal rakes. This foreign material is prone to damage auxiliary such as wobbler feeder, crusher and conveyor belts etc. Hence, oil cooled suspended magnets are installed on conveyor belts. Due to these magnets foreign material arrested to go through wobbler and crusher. There is net following benefits are achieved by installation of magnets.
1) Conveyor belts tearing reduced by 40% tentatively.
2) Wobbler feeder outages reduced to 80%
3) Crusher hammer and internals damages reduced to 80%
4) Auxiliary availability increased effectively.
5) There is net saving in demurrage charges to be paid to railway on account of system failure. The expenditure towards demurrage charges saving is approx. 25 to 40K daily.
6) There is net saving in maintenance expenditure towards outages of conveyor belts, wobbler feeder, crusher and chute damages.
7) There is material saving achieved for attending various faults.  
8) There are several unmeasured benefits achieved due to which overall system outages are reduced and unloading constraints are overcome. 
9) There is net 25L to 30L approx. cost saving expected till end of the year from date of installation of suspended magnets.
</t>
  </si>
  <si>
    <t xml:space="preserve">• Statutory norms of MPCB/CPCB/NGT achieved.
• Continuous monitoring of ambient air quality.
• Reduction in air pollution.
</t>
  </si>
  <si>
    <t>* Replacement of Fire Tenders may be treated as direct benefits towards life and property safety measures, not only to the organization but also to the Nation.</t>
  </si>
  <si>
    <t>*Concrete compound wall construction with concertina coil around periphery of plant at various locations for Safety and security of plant and colony residence area .</t>
  </si>
  <si>
    <t>* Total Heat Rate improved by 26.12 Kcal/Kwh.
* Coal saved =78.36 MT/Per day.
* Amount Saved= 12.01  Cr./ Year.</t>
  </si>
  <si>
    <t>Tenderization is in process. Under Final Scrutiny.</t>
  </si>
  <si>
    <t>* PO dispatched vide. HO/4370001800/5197 dtd.24-05-2019.  Adv 1.78 cr.
*Advanced MFT 1 No. is received at BTPS on 26-08-2021. 
*Capitalization done in FY-2021-22 of Rs.1.78 Cr.</t>
  </si>
  <si>
    <t>Centralized Water Management System at BTPS, Deepnagar, Bhusawal</t>
  </si>
  <si>
    <t>Renovation and Modification of Colony Electric Supply System to improve availability and reliability of supply system at BTPS Colony, Deepnagar</t>
  </si>
  <si>
    <t>Performance improvement of compressors</t>
  </si>
  <si>
    <t>Procurement of 04 no of locomotives for Coal handling Plant BTPS.</t>
  </si>
  <si>
    <t>Design Supply Erection and Comission of Hour glass shape Coal diverting chutes with extra life wear resistant plates in CHP, BTPS.</t>
  </si>
  <si>
    <t>Design Supply Erection and Comission of Inverted Y Shape  Coal diverting chutes with extra life wear resistant plates in CHP, BTPS.</t>
  </si>
  <si>
    <t>Design Supply Erection and Comission of coal diverting chutes with extra life wear resistant plates in CHP BTPS.</t>
  </si>
  <si>
    <t>Work of Revamping and structural up-gradation of conveyor 104A&amp;B in Coal Handling Plant-BTPS.</t>
  </si>
  <si>
    <t>Design Supply errection &amp; Comissioning of Open Wagon Tippler along with stacking and reclaiming yard conveyors at CHP stack yard.</t>
  </si>
  <si>
    <t>Detail Project Report for  Design, Engineering, Supply, Installation and commissioning of 1500TPH Stacker cum re-claimer in Coal Handling Plant-BTPS.</t>
  </si>
  <si>
    <t>Upgradation rail  track in CHP -BTPS</t>
  </si>
  <si>
    <t>Contract for modification of Wobbler feeder in CHP-2X500MW</t>
  </si>
  <si>
    <t>Contract for Revamping of Apron Feeder in CHP-2X500MW</t>
  </si>
  <si>
    <t> Procurement of double lip skirt sealing &amp; tracking idler in CHP at 2x500MW, BTPS</t>
  </si>
  <si>
    <t>Supply, erection &amp; commissioning of vibrating feeder in CHP at 2x500MW, BTPS</t>
  </si>
  <si>
    <t xml:space="preserve"> Coal chutes with extra life wear resistance plates in CHP at 2X500MW</t>
  </si>
  <si>
    <t xml:space="preserve">Epoxy Painting upto all height to structural steel work in main plant boiler side area and CHP area </t>
  </si>
  <si>
    <t xml:space="preserve"> Rectification of Belt feeder &amp; Gravity Take-up  in CHP-2X500MW.</t>
  </si>
  <si>
    <t>Coal diverting chutes in CHP at 2X500MW.</t>
  </si>
  <si>
    <t>Supply of Conveyor Pulleys with Ceramic lagging at CHP-2X500MW, BTPS, Bhusawal</t>
  </si>
  <si>
    <t xml:space="preserve">Non-DPR Project Report for  Design, Supply,Erection &amp; Commissioning of High Performance Energy Chain System for Side Arm Charger at 2x500 at CHP </t>
  </si>
  <si>
    <t>Implementation of Energy Conservation Demonstration Project in buildings of BTPS 2x500MW</t>
  </si>
  <si>
    <t>Installation of Fire &amp; Explosion Prevention system at Bhusawal 500MW Unit-4.</t>
  </si>
  <si>
    <t>Fixtures &amp; Fitting (10801)</t>
  </si>
  <si>
    <t>Office equpment (10901)</t>
  </si>
  <si>
    <t>150 W &amp; 40 W LED FIXTURES AT TG HOUSE BUILDING 2X500MW</t>
  </si>
  <si>
    <t>JUMBO DEESERT AIR COOLERS FOR POWER TRANSFORERS</t>
  </si>
  <si>
    <t>GEN ASSET (ALMIRAH,TABLE &amp; CHAIR) (10801)</t>
  </si>
  <si>
    <t>LAPTOP, 50 INCH TV,PRINTER,PROJECTOR,DESKTOP,UPS &amp; ETS. (10901)</t>
  </si>
  <si>
    <t>RESTAURANT EQUIP COMPOSTING MACHINE</t>
  </si>
  <si>
    <t>OFFICE TABLE,STORGE RACK,FAN</t>
  </si>
  <si>
    <t>CAMERAS</t>
  </si>
  <si>
    <t>VELHALA ASH BUND RD WORK</t>
  </si>
  <si>
    <t>CONCERETE ROAD FROM DIESEL PUMP TO 500MW FACTORY G</t>
  </si>
  <si>
    <t>Asset Transfer from Projects</t>
  </si>
  <si>
    <t>SP Busduct Unit 4&amp;5</t>
  </si>
  <si>
    <t>ESP,ID,FD,PA Fans &amp;Other Boiler Auxiliaries</t>
  </si>
  <si>
    <t>Allowable Capitalisation</t>
  </si>
  <si>
    <t>Probable Disallowance</t>
  </si>
  <si>
    <t>PO placed vide BTPS/4370001843/No-0230 dated-14-05-2019. 
Work completed on dtd.27.09.2019. Capitalization done in FY-2019-20 of Rs.6.37 Cr.
Reason for Cost overrun:- The BTPS has floated the Open Tender vide e-tender No-77527. In this open tender, the lowest L1 bidder was quoted the rate 4.81 Cr-Without GST( PO amount was 6.42 Cr-With GST).Bidder also submitted the other Utility work order Ref No-Slpp/matt/Exide Plante Battery/1504 dated 12-05-2015 of M/s. Gujarat Industries Power Company Ltd, Surat Lignite power plant, Surat-394110  for rate justification.</t>
  </si>
  <si>
    <t>PO placed vide BTPS/4385000469/No-0923 dated-28-09-2021.
Work completed on 12-02-2022 during AOH U-4. Capitalization done in FY-2021-22 of Rs.6.32 Cr .
Reason for Cost overrun:- The BTPS has floated the Open Tender vide RFx No-3000019299, In this open tender, the lowest L1 bidder was quoted the rate 4.96 Cr-Without GST (  PO amount was 6.32 Cr-With GST). Bidder also submitted the other Utility PO No-4000121930-M92-2018 dated 05-03-2018 of M/s. NTPC limited, Mouda Super Thermal Power Project, Mouda, Maharashtra-441104 for rate justification.</t>
  </si>
  <si>
    <r>
      <t xml:space="preserve">* PO dispatched-4385000447/No-0668 dated 16-07-2021. 
* Material received at BTPS on 02-03-2022.
* WCR submitted on 11-04-2022.
* Capitalized in FY 2021-2022 of Rs.7.61 Cr.
</t>
    </r>
    <r>
      <rPr>
        <b/>
        <sz val="11"/>
        <rFont val="Calibri"/>
        <family val="2"/>
        <scheme val="minor"/>
      </rPr>
      <t xml:space="preserve">Reason for Cost overrun- </t>
    </r>
    <r>
      <rPr>
        <sz val="11"/>
        <rFont val="Calibri"/>
        <family val="2"/>
        <scheme val="minor"/>
      </rPr>
      <t>Approval of DPR scheme is proposed as per the budgetary offer received from M/s. BHEL Ref No. SB317M48008HYU017 dtd. 23.102.17. However, MERC in principle clearance for Procurement of one rotor of Turbine driven BFP is received vide letter No MERC/CAPEX/2020-2021/WFO/SBR/49 dtd. 08.03.2021. Accordingly, proposal is processed and enquiry for OEM procurement is sent to M/s. BHEL. But M/s. BHEL has quoted the price approx. 24.73% higher than the previously quoted price. Therefore, deviation clarification is demanded from M/s. BHEL for the quoted price and also asked for rate reasonability on the basis of NTPC Deepshikha, Angul P.O. No. 4000219019-M51-1026 dtdt. 08.04.219 available with this office. In reply M/s. BHEL provided justification for rate rise and also provided latest similar P.O. from NTPC Ltd SSC WR-I (Kawas) P.O. Aditya Nagar, Surat, Gujrat P.O. No. 4000256337-M51-1020 Dtd: 30.03.2021. Also, as a very special case, M/s. BHEL agreed to offer same price to MSPGCL as that of NTPC Ltd SSC WR-I (Kawas) subject to P.O. placement on or before 20.07.2021. Hence as per BHEL new offered price, the rate is higher by 19% than estimated rate.</t>
    </r>
  </si>
  <si>
    <t xml:space="preserve">* PO dispatched -vide -HO/4370002768/No- 9480 dated 22-09-2021.
* Work completed in U#4 AOH. WCR submitted on dtd.17-02-2022. *Scheme capitalized in FY 2021-22 of Rs.8.41 Cr.
Reason for Cost Overrun- The major components of APH Baskets is Steel (85%). From the various statistics taken from web sites of some reputed organization involved in maintaining, analyzing and forecasting the demand, supply and price data of various metal components and their alloys, It can be seen that there has been tremendous rise in steel prices by almost 60-100 %  and the rising trend is still continue. Further, there has been a rise of almost 22% in transportation cost. </t>
  </si>
  <si>
    <t>Up-gradation of Operating System of Max DNA DCS, GE Fanuc PLC system &amp; Schneider PLC system &amp; Procurement of Critical Insurance spares for PA and FD fans System at 2 x 500 MW Units BTPS Bhusawal</t>
  </si>
  <si>
    <t>MERC/CAPEX/2023-2024/0178</t>
  </si>
  <si>
    <t>Up-gradation of Existing MaxDNA System (HMI) at 500MW BTPS, Bhusawal</t>
  </si>
  <si>
    <t>Up-gradation of Schneider PLC System at 2x500MW, BTPS, Bhusawal</t>
  </si>
  <si>
    <t>HO
DPR 13</t>
  </si>
  <si>
    <t>Construction of new Administrative Building for Mahagenco at Vidyut Bhawan, Katol Road, Nagpur</t>
  </si>
  <si>
    <t>MERC/CAPEX/2021-2022/MSPGCL/063</t>
  </si>
  <si>
    <t>HO
DPR 16</t>
  </si>
  <si>
    <t>Centralized Monitoring Solution</t>
  </si>
  <si>
    <t>MERC/CAPEX/MSPGCL/2023-24/0576</t>
  </si>
  <si>
    <t>Improvement of Loadability and Availability of Coal Handling Plant at BTPS, Bhusawal</t>
  </si>
  <si>
    <r>
      <t>Scheme-1:-</t>
    </r>
    <r>
      <rPr>
        <sz val="11"/>
        <color rgb="FF000000"/>
        <rFont val="Bookman Old Style"/>
        <family val="1"/>
      </rPr>
      <t>Design Engineering, Supply, Erection, commissioning, Extension of travel Length &amp; Capacity Enhancement of coal yard with additional drive system of stacker reclaimer conveyor No. 110 at in coal handling Plant BTPS.</t>
    </r>
  </si>
  <si>
    <r>
      <t>Scheme-2:-</t>
    </r>
    <r>
      <rPr>
        <sz val="11"/>
        <color rgb="FF000000"/>
        <rFont val="Bookman Old Style"/>
        <family val="1"/>
      </rPr>
      <t>Design, Engineering, Rectification, Erection &amp; Commissioning of Z point at Conveyor 108A &amp; B at CHP-500MW.</t>
    </r>
  </si>
  <si>
    <r>
      <t>Scheme-3:-</t>
    </r>
    <r>
      <rPr>
        <sz val="11"/>
        <color rgb="FF000000"/>
        <rFont val="Bookman Old Style"/>
        <family val="1"/>
      </rPr>
      <t>Design, Engineering and provision of material lifting arrangement for crusher floor, wobbler feeder  &amp; C-105 floor In CHP BTPS.</t>
    </r>
  </si>
  <si>
    <r>
      <t>Scheme-4:-S</t>
    </r>
    <r>
      <rPr>
        <sz val="11"/>
        <color rgb="FF000000"/>
        <rFont val="Bookman Old Style"/>
        <family val="1"/>
      </rPr>
      <t>tructural up-gradation and rehabilitation of reversible yard conveyor in coal handling plant.</t>
    </r>
  </si>
  <si>
    <r>
      <t>Scheme-5:-</t>
    </r>
    <r>
      <rPr>
        <sz val="11"/>
        <color rgb="FF000000"/>
        <rFont val="Bookman Old Style"/>
        <family val="1"/>
      </rPr>
      <t>Design, Engineering, Erection and commissioning of Receiving and discharge chutes of wobbler feeders in CHP BTPS.</t>
    </r>
  </si>
  <si>
    <r>
      <t xml:space="preserve">Scheme-6: </t>
    </r>
    <r>
      <rPr>
        <sz val="11"/>
        <color theme="1"/>
        <rFont val="Bookman Old Style"/>
        <family val="1"/>
      </rPr>
      <t>Procurement of 3 Nos. of Bulldozers at BTPS, Bhusawal.</t>
    </r>
  </si>
  <si>
    <t>Performance Improvement of Coal Handling Plant at BTPS-U4 &amp; 5, Bhusawal</t>
  </si>
  <si>
    <r>
      <t>Scheme-1</t>
    </r>
    <r>
      <rPr>
        <sz val="11"/>
        <color theme="1"/>
        <rFont val="Bookman Old Style"/>
        <family val="1"/>
      </rPr>
      <t>: Revamping, Modification of Gravity take-up and Drive Augmentation of Bunkering conveyor in CHP BTPS</t>
    </r>
  </si>
  <si>
    <r>
      <t>Scheme-2</t>
    </r>
    <r>
      <rPr>
        <sz val="11"/>
        <color theme="1"/>
        <rFont val="Bookman Old Style"/>
        <family val="1"/>
      </rPr>
      <t>: Revamping of coal diverting chutes in CHP 2x500 MW BTPS</t>
    </r>
  </si>
  <si>
    <r>
      <t>Scheme-3</t>
    </r>
    <r>
      <rPr>
        <sz val="11"/>
        <color theme="1"/>
        <rFont val="Bookman Old Style"/>
        <family val="1"/>
      </rPr>
      <t>: Revamping and structural augmentation of Reversible feeder conveyors in CHP-BTPS.</t>
    </r>
  </si>
  <si>
    <r>
      <t>Scheme-4</t>
    </r>
    <r>
      <rPr>
        <sz val="11"/>
        <color theme="1"/>
        <rFont val="Bookman Old Style"/>
        <family val="1"/>
      </rPr>
      <t>: Revamping and up-gradation of air &amp; ventilation system in Coal Handling Plant-BTPS.</t>
    </r>
  </si>
  <si>
    <r>
      <t>Scheme-5</t>
    </r>
    <r>
      <rPr>
        <sz val="11"/>
        <color theme="1"/>
        <rFont val="Bookman Old Style"/>
        <family val="1"/>
      </rPr>
      <t>: Revamping, Structural &amp; drive up-gradation  of conveyor-111 in CHP-BTPS.</t>
    </r>
  </si>
  <si>
    <r>
      <t>Scheme-6</t>
    </r>
    <r>
      <rPr>
        <sz val="11"/>
        <color theme="1"/>
        <rFont val="Bookman Old Style"/>
        <family val="1"/>
      </rPr>
      <t>: Revamping and structural up-gradation of conveyor system in tunnel area in Coal Handling Plant-BTPS.</t>
    </r>
  </si>
  <si>
    <r>
      <t>Scheme-7</t>
    </r>
    <r>
      <rPr>
        <sz val="11"/>
        <color theme="1"/>
        <rFont val="Bookman Old Style"/>
        <family val="1"/>
      </rPr>
      <t>: Erection &amp; Commissioning of Travelling type coal chutes in CHP BTPS.</t>
    </r>
  </si>
  <si>
    <r>
      <t>Scheme-8</t>
    </r>
    <r>
      <rPr>
        <sz val="11"/>
        <color theme="1"/>
        <rFont val="Bookman Old Style"/>
        <family val="1"/>
      </rPr>
      <t>: Revamping of scoop cooling system installed in coal handling plant BTPS.</t>
    </r>
  </si>
  <si>
    <r>
      <t>Scheme-9</t>
    </r>
    <r>
      <rPr>
        <sz val="11"/>
        <color theme="1"/>
        <rFont val="Bookman Old Style"/>
        <family val="1"/>
      </rPr>
      <t>: Retrofitting and Up-gradation of Dewatering system in CHP-BTPS.</t>
    </r>
  </si>
  <si>
    <t xml:space="preserve">• As per CE(Civil-III) letter dated 22-02-2021, “ Status-Work orders are not issued/Tender not invited, Directives of Hon. CMD- Not to initiate for placement of Work orders/invitation of tender.”
•As per discussion with 660MW project team, line erection is in scope of M/s. BHEL under 660MW Project </t>
  </si>
  <si>
    <t>a) 20-08-2021
b) 27-03-2021 
c) 01-12-2022</t>
  </si>
  <si>
    <t>a) 10-04-2023
b) 25-04-2023
c) 20-03-2023</t>
  </si>
  <si>
    <t>•Easy approach to canal site.
•Safe conveyance for inspection of canal site.
•Heavy grass and thorny bushes will not 
  increase on canal road side.</t>
  </si>
  <si>
    <r>
      <rPr>
        <b/>
        <sz val="11"/>
        <rFont val="Calibri"/>
        <family val="2"/>
        <scheme val="minor"/>
      </rPr>
      <t>WBM Road :</t>
    </r>
    <r>
      <rPr>
        <sz val="11"/>
        <rFont val="Calibri"/>
        <family val="2"/>
        <scheme val="minor"/>
      </rPr>
      <t xml:space="preserve"> 
• PO placed vide-BTPS/4370002413/No-0180 dated 
  18-03-2020.  
• Work completed on 10-04-2023. Capitalization done in  
   FY-2022-23 of Rs.0.84 Cr.
</t>
    </r>
    <r>
      <rPr>
        <b/>
        <sz val="11"/>
        <rFont val="Calibri"/>
        <family val="2"/>
        <scheme val="minor"/>
      </rPr>
      <t>Bituminous road</t>
    </r>
    <r>
      <rPr>
        <sz val="11"/>
        <rFont val="Calibri"/>
        <family val="2"/>
        <scheme val="minor"/>
      </rPr>
      <t xml:space="preserve"> :
• PO placed vide-BTPS/4370002358/No-0176 dated 
  17-03-2020. </t>
    </r>
    <r>
      <rPr>
        <sz val="12"/>
        <rFont val="Calibri"/>
        <family val="2"/>
        <scheme val="minor"/>
      </rPr>
      <t xml:space="preserve">
• Work completed on 25-04-2023.Capitalization done  
   in FY-2022-23 of Rs.1.83 Cr.
</t>
    </r>
    <r>
      <rPr>
        <b/>
        <sz val="12"/>
        <rFont val="Calibri"/>
        <family val="2"/>
        <scheme val="minor"/>
      </rPr>
      <t xml:space="preserve">Tremix
• </t>
    </r>
    <r>
      <rPr>
        <sz val="12"/>
        <rFont val="Calibri"/>
        <family val="2"/>
        <scheme val="minor"/>
      </rPr>
      <t>PO placed vide-BTPS/4370002610/No- 0959dated 
  15-07-2022. 
• Work completed on 20-03-2023.Capitalization done  
   in FY-2022-23 of Rs.1.19 Cr.</t>
    </r>
  </si>
  <si>
    <t xml:space="preserve">  </t>
  </si>
  <si>
    <t>Statutory requirement.</t>
  </si>
  <si>
    <t>•LOA (EPC Contract) : CE (P&amp;P)/3x500MW /Sch-B/FGD/No. 1239; Date:16-11-2023.
•Unit-4 completion period - April 2026 (29 months)
•Unit-5 completion period - July  2026 (32 months)</t>
  </si>
  <si>
    <t xml:space="preserve">• PO dispatched vide BTPS/4385000468 /No-1014 dated 
  26-10-2021. 
• WCR Date-07-06-2022 and 16-07-2022
</t>
  </si>
  <si>
    <t>a) 01-09-2022 (Apron Feeder -2)
b) 05-11-2022  (Apron Feeder-3)</t>
  </si>
  <si>
    <t xml:space="preserve">• PO dispatched vide BTPS/ 4385000536/No-0128 dtd.27-01-2022.
• Work completed on 14-09-2022 and 20-11-2022. 
</t>
  </si>
  <si>
    <t>• PO Placed  vide BTPS /4385000597/0267) on 01-03-2023
• Work completed on 20-02-2024. Capitalization done in FY 2023-24 of Rs.3.96 Cr.
• IDC Component Rs. 0.0675241 Crore</t>
  </si>
  <si>
    <t>* (T-272/2020)-PO distatched vide PO No. 4385000557/501/dtd.04-04-2022. 
* Material received on dated 06-04-2022. 100% Work Completed on 04-05-2022. WCR submitted on 10-05-2022. Capitalization done FY-2022-23 of Rs. 2.95 Cr.
* Work Completion date 04-05-2022</t>
  </si>
  <si>
    <t xml:space="preserve">
• Reduction in plant outages.
• Reduction in maintenance cost.
• Reduction in wagon tippler outages.
• Improvement in performance of unloading.
• Demurrages will be reduced.</t>
  </si>
  <si>
    <t>IDC on Short Conveyor</t>
  </si>
  <si>
    <t>PO placed vide -HO/4370001152/No-0386 dated 08-01-2019. Work completed on dtd.05-06-2019. Capitalization done in FY-2019-20 of Rs.1.88 Cr in U#4 &amp; 5 and Rs.0.94 Cr. In U#3.
Addcap of maintenance period completed on 31-03-2023</t>
  </si>
  <si>
    <t>• Normal MFT-PO placed vide-HO/ 4370002840/02009 dated 02-03-2022 on M/s. Hi-Tech Services, Pune. 
• NMFT received at BTPS on 22-02-2023. 
• Work completed on 27-02-2023. Capitalization done in FY 2022-23 of 
   Rs.2.18 Cr.</t>
  </si>
  <si>
    <t>* Purchase Order placed vide  No.4370001644 dtd.19/09/2018. 
* 100% Work Completed on 15-07-2021.WCR is submitted on 05-10-2021.
*Scheme capitalized in FY 2021-22 of Rs.8.30 Cr.
* Add Cap of Compound wall 0.49 Cr and Price Variation 0.39 Cr</t>
  </si>
  <si>
    <t>• The Generation loss will be avoided due to heat loss to environment.
• Heat rate of boiler will be improved.
• This scheme will improve Boiler life by avoiding further degradation due to aging.
• Improvement in working environment as reduction in heat loss to environment.</t>
  </si>
  <si>
    <t>• Huge Generation loss on account of non availability of coal mill will be reduced.
• Mill availability will be maintained.</t>
  </si>
  <si>
    <t>• PO approval received dtd.17-09-2022.
• Work completed on 02-04-2024. Capitalization done in FY 2024-25 of Rs.3.70 Cr.</t>
  </si>
  <si>
    <t>• Emergency can be avoided by smooth operation of operating station by HMI Upgradation.
• The possibilities of catastrophic failures are minimum.</t>
  </si>
  <si>
    <t xml:space="preserve">•To avoid generation loss due to emergency caused due to malfunctioned in HMI.  
•Reduce repair &amp; maintenance cost.
•Increased reliability &amp; stability of process.    </t>
  </si>
  <si>
    <t>•Increase in Fan loading capacity.
•Furnace draft will be maintained.
•Reduction in coal consumption.
•Improvement in unit heat rate
•Improvement in PLF.</t>
  </si>
  <si>
    <t>•	Increased Stack Yard capacity.
•	Loadability and availability will get increased.
•	Will minimize dozer operation.
•	Dedicated stacking can be done.
•	Effective bunkering can be done.</t>
  </si>
  <si>
    <t>•	No. of Z points of conveyor 108A and B will be reduced.
•	Reduction in fatigue failures of conveyor belts. 
•	Reduction in belt joint failures.
•	Increase belt life.
•	Reduction in probability of hampering complete bunkering of unit 4 and 5.</t>
  </si>
  <si>
    <t>•	Safely lifting and shifting  of material can be done.
•	Shifting of material can be done in minimum possible time.
•	Outage hours will get reduced.
•	Shifting of material without damages can be ensured.</t>
  </si>
  <si>
    <t>•	Availability of conveyor will get increased.
•	Capacity will get restored.
•	Structural damages will get nullified.
•	Major outages can be avoided.</t>
  </si>
  <si>
    <t>•	Coal leakages will get minimized.
•	Fugitive emission of dust can be restricted.
•	Availability will get increased.
•	Chute choke ups will get minimized.
•	Better coal flow can be ensured.</t>
  </si>
  <si>
    <t>•	To avoid generation loss due to poor bunkering. 
•	Reduce the recurring expenditure on repair &amp; maintenance.
•	Increased reliability &amp; availability of dozers.
•	Helps in improving the system performance &amp; efficiency by purchasing new dozers.</t>
  </si>
  <si>
    <t>MERC/CAPEX/MSPGCL/2024-25/0309</t>
  </si>
  <si>
    <t>MERC/CAPEX/MSPGCL/2024-25/0310</t>
  </si>
  <si>
    <t>•Unloading and bunkering rate will be improved.
• System availability will get increased.
•Outage during Belt replacement will reduce.
•Cost saving on account of wastage of belt can be saved, Cost of belt joint and maintenance can be saved.</t>
  </si>
  <si>
    <t>MERC In-Principal Clearance Ref.  
No.0310 Date:17-06-2024.</t>
  </si>
  <si>
    <t>•Conveyor system availability will increase.
•Smooth coal flow can be establishing avoiding chute choke up incidences.
•Cleaning will get improved.
•Demurrage charges will get reduced.
•Maintenance of chutes will get reduced.</t>
  </si>
  <si>
    <t>•Belt will be running with sufficient tension.
•Belt running out problems will be reduced.
•Coal spillages problems will be reduced.
•Coal chokes up &amp; overloading problems will be reduced</t>
  </si>
  <si>
    <t>•Enhance capacity of air handling unit or ventilation system will get improved.
•Energy efficiency can be improved.
•100% fresh air.
•Better working atmosphere can be ensured and efficiency of working area can be improved.</t>
  </si>
  <si>
    <t>• Conveyor system availability will increase.
• Conveyor Loadability will get increased.
• Demurrage charges will get reduced.
• Chute leakages will get reduced.</t>
  </si>
  <si>
    <t>•Reliability will be improved.
•System outages will be reduced.
•Unloading &amp; stacking outages will be reduced.
•Structural stability will be improved.</t>
  </si>
  <si>
    <t>•Effective cooling can be ensured.
•Efficiency of Fluid coupling will get increased.</t>
  </si>
  <si>
    <t>• All the drain water will be pumped to ETP and system availability on account of accumulation of water at the tunnel will not get hampered.</t>
  </si>
  <si>
    <t>Admin Building</t>
  </si>
  <si>
    <t>The expenditure is on Architectural Design and Conceptual Planning of Admin Building at Bhusawal. The PO is initiated by O/o CE (Civil III)</t>
  </si>
  <si>
    <t>Furniture &amp; Fixture</t>
  </si>
  <si>
    <t>Air Purifiers 13-04-2022
Office Chairs &amp; Exec Chairs - 28-11-2022
Watr cooler 29-08-2022
Ice lined Refridgerator - 30-09-2022
Split Air Conditioner - 12-09-2022</t>
  </si>
  <si>
    <t>Office Equipment</t>
  </si>
  <si>
    <t>Multifeeder Scanner - 13-05-2022
Dot Matri Printer - 03-04-2022</t>
  </si>
  <si>
    <t>S Type Chairs - 10-10-2023
Water Heaters - 14-03-2024</t>
  </si>
  <si>
    <t>CCTV - 07-11-2023
Printers - 31-03-2024
Franking Machine - 31-03-024</t>
  </si>
  <si>
    <t>Work of repairs of 350 KW BCWP-4B &amp; BCWP-5B motor of M/s. Torishima make at BTPS 2x500 MW</t>
  </si>
  <si>
    <t xml:space="preserve">•Due to availability of spare motor, failed motor can be  
  replaced in short duration. 
•Generation loss will be minimized
</t>
  </si>
  <si>
    <t>* PO Number 4385000600
* WCR Date - 15-05-2023 and 22-07-2023</t>
  </si>
  <si>
    <t>ABC Powder Type and Foam Type Composite Fire Extinguisher</t>
  </si>
  <si>
    <t xml:space="preserve">• Ensure Avaiilabilty of fire extinguisher and for the Safety of Plant. </t>
  </si>
  <si>
    <t>* PO Number 4500128925
* WCR Date - 03-01-2024</t>
  </si>
  <si>
    <t>Status to be updated by HO</t>
  </si>
  <si>
    <t>Asset No 1501005993</t>
  </si>
  <si>
    <t>Withdrawal of capex from Project (LD - Passenger Lifts)</t>
  </si>
  <si>
    <t>FY 2024-24</t>
  </si>
  <si>
    <t>MYT Order
(227 of 2022)</t>
  </si>
  <si>
    <t>Projected</t>
  </si>
  <si>
    <t>FY 2025-26</t>
  </si>
  <si>
    <t>FY 2026-27</t>
  </si>
  <si>
    <t>FY 2027-28</t>
  </si>
  <si>
    <t>FY 2028-29</t>
  </si>
  <si>
    <t>FY 2029-30</t>
  </si>
  <si>
    <t>(ii) DPR Yet to be Submitted to MERC</t>
  </si>
  <si>
    <t xml:space="preserve">FY 2025-26 </t>
  </si>
  <si>
    <t>Up gradation of coal mill reject system, Procurement of Air heater baskets &amp; spare Air heater gearbox at 2X500MW, Bhusawal TPS</t>
  </si>
  <si>
    <t xml:space="preserve">Work of Capacity enhancement, Engineering, modification, upgradation including spares and consumables and complete commissioning including operation and comprehensive maintenance for 12 months for coal mill reject handling system  in Unit-4&amp;5, 2X500MW, BTPS, Bhusawal </t>
  </si>
  <si>
    <t>Procurement of assembly of baskets &amp; seals for Air Preheater of type 31.5 VIM 2000 (72° PA), in Unit-5 2x500MW, BTPS Bhusawal</t>
  </si>
  <si>
    <t>Procurement of APH Gearbox to improve availability and performance of Air preheaters at 2 x 500 MW Units, BTPS, Bhusawal. </t>
  </si>
  <si>
    <t>Boiler Reliability &amp; Availability improvement at 2x500MW, Bhusawal TPS.</t>
  </si>
  <si>
    <t xml:space="preserve">Procurement &amp; Replacement Of LTSH Coils for Unit - 4 &amp; 5 (500MW) TPS, Bhusawal. </t>
  </si>
  <si>
    <t>Procurement &amp; Replacement Of Economiser Coils For Unit - 4 &amp; 5 (500MW) TPS, Bhusawal</t>
  </si>
  <si>
    <t>Procurement of assembly of APH Baskets Unit-4</t>
  </si>
  <si>
    <t>Procurement of APH Gearbox Unit-4&amp;5</t>
  </si>
  <si>
    <t>Various Turbine side reliability improvement schemes at 2x500MW, BTPS</t>
  </si>
  <si>
    <t>Reliability improvement of Atlas copco make (mode -ZR -500)</t>
  </si>
  <si>
    <t xml:space="preserve">Reliability improvement of  HPCV Valve with procurment cone assy </t>
  </si>
  <si>
    <t>Reliability improvement of Alfa Laval make Portable COP</t>
  </si>
  <si>
    <t>Reliability improvement of Seal Oil System with procurement of various U Seal rings</t>
  </si>
  <si>
    <t>Upgradation of Chiller plant, GEHO pump house &amp; OLTC PLC system.</t>
  </si>
  <si>
    <t>IB recommended scheme related (Civil and Electrical)</t>
  </si>
  <si>
    <t>Work of fabricating and erecting structural steel watch tower (10 Nos.) in major store, plant area, ash pipe line and ash bund area at BTPS, Deepnagar.</t>
  </si>
  <si>
    <t>Work of construction of ladies frisking room for security section and visitors room near factory gate and providing at 2x500MW, BTPS, Deepnagar.</t>
  </si>
  <si>
    <t>Work of dismantling and construction old weathered UCR compound wall on bhogawati riverside in 2x500 MW at BTPS.</t>
  </si>
  <si>
    <t>Construcion of RCC comppund wall from remote silo to pimpri sekam railway siding cabin at BTPS</t>
  </si>
  <si>
    <t>Installation of Highmast towers</t>
  </si>
  <si>
    <t xml:space="preserve">FY 2026-27 </t>
  </si>
  <si>
    <t>Coal Mill Performance Improvement and Life Enhancement of BHEL Make XRP-1043 Coal Mills in 2x500 MW BTPS.</t>
  </si>
  <si>
    <t xml:space="preserve">Upgradation of Coal feeder weighing system and revamping of Boiler side pneumatic dampers system of Hot air, cold air, FD,PA and burner tilt at Bhusawal TPS 2x500W </t>
  </si>
  <si>
    <t xml:space="preserve">Upgradation of Coal feeder weighing system  at Bhusawal TPS 2x500W </t>
  </si>
  <si>
    <t>Up-gradation of carbon monoxide analyzer in flue gas installed</t>
  </si>
  <si>
    <t xml:space="preserve">Revamping of Boiler side pneumatic dampers system of Hot air, cold air, FD,PA and burner tilt at BTPS 2X500MW </t>
  </si>
  <si>
    <t>Procurement of various high pressure valves at 2x500 MW.</t>
  </si>
  <si>
    <t>Schemes for Turbine side auxiliaries systems Performance &amp; efficiency improvement schemes at 2X500MW, Bhusawal TPS</t>
  </si>
  <si>
    <t>Procurement of BFP Booster Pump (FA-1B-75) complete assembly (04 Nos) at 500MW BTPS, Bhusawal.</t>
  </si>
  <si>
    <t>Procurement of Vacuum Pump complete assembly with recirculation Pump (01 No) and Impeller assembly (2 Nos) at 500MW BTPS, Bhusawal.</t>
  </si>
  <si>
    <t>Revamping, modification of outdoor ducting of Air ventilation system at 2x500MW BTPS, Bhusawal.</t>
  </si>
  <si>
    <t>Revamping and upgradation of Forbes Marshal make Steam &amp; Water Analysis System Installed at 2x500MW BTPS.</t>
  </si>
  <si>
    <t xml:space="preserve">FY 2027-28 </t>
  </si>
  <si>
    <t>Supply,Installation and commissioning of Boiler performance and reliability improvement schemes at BTPS 2x500MW.</t>
  </si>
  <si>
    <t>Procurement of  M/s Torishima, Japan make, 350 KW, 6.6KV, Boiler Circulating Water (BCW) Pump Motors at BTPS 2x500MW.</t>
  </si>
  <si>
    <t>Installation commissioning of Online DC Earth fault monitoring system at 220V DCDB at 500MW U-4&amp;5.</t>
  </si>
  <si>
    <t>Design,supply,installation and commissioning of Energy efficient  System for illumination at BTPS 2x500MW.</t>
  </si>
  <si>
    <t>Procurement of  Main Gear unit assembly of electrical Actuators in 2x500MW BTPS</t>
  </si>
  <si>
    <t>Supply, erection, commissioning &amp; site testing of 360V, 750 AH Station UPS Battery Sets  along with accessories for Unit No.5 at BTPS 2x500MW.</t>
  </si>
  <si>
    <t xml:space="preserve">Upgradation of EWLI system  at Bhusawal TPS 2x500W </t>
  </si>
  <si>
    <t>Procurement of Boiler Coils (CRH &amp;HRH) at 2x500MW BTPS.</t>
  </si>
  <si>
    <t>Procurement of ID fan impeller with shaft at 2x500 MW BTPS.</t>
  </si>
  <si>
    <t>Procurement SH,RH,MS outlet valves with actuator and motor at 2x500 MW BTPS.</t>
  </si>
  <si>
    <t>CHP Infrastructure Development Schemes</t>
  </si>
  <si>
    <t>Detail  Project report of improvement of Unloading in Coal handling Plant BTPS.</t>
  </si>
  <si>
    <t>Procurement &amp; Installation of High Mast towers in various location in BTPS</t>
  </si>
  <si>
    <t>Work of  Overhauling repairs of U-5 350KW BCWP motor of M/s Torishima make at BTPS 2x500MW.</t>
  </si>
  <si>
    <t>Supply and Installation of  reliability improvement schemes for HT/LT switchgears and auxilliaries at BTPS 2x500MW.</t>
  </si>
  <si>
    <t>Procurement of HT Motors of various ratings at 2x500MW.</t>
  </si>
  <si>
    <t>Procurement of Dry type transformers of varoius ratings at 2x500MW.</t>
  </si>
  <si>
    <t>Procurement of Inverter and converter trolleys of GEHO Pump at 2x500MW.</t>
  </si>
  <si>
    <t>Procurement of Vacuum Contactors of various ratings for  HT Switchgears  at BTPS 2x500MW.</t>
  </si>
  <si>
    <t>Supply, erection, commissioning &amp; site testing of 360V, 750 AH Station UPS Battery Sets  along with accessories for Unit No.4 at BTPS 2x500MW’.</t>
  </si>
  <si>
    <t>Updragation of Sox-Nox analyzer,PM analyzer, ETP analyzer at BTPS 2X500MW.</t>
  </si>
  <si>
    <t>Upgradation of O2 analyzer at BTPS 2X500MW</t>
  </si>
  <si>
    <t>Revamping &amp; Upgradation Of Vibration Monitoring Rack From VM7 TO VM7B at BTPS 2X500MW</t>
  </si>
  <si>
    <t xml:space="preserve">FY 2028-29 </t>
  </si>
  <si>
    <t>APH baskets with main drive Gear box and lub oil skids with motor at 2x500MW BTPS</t>
  </si>
  <si>
    <t>Design, Engineering, Supply, Installation and commissioning of 1500TPH Stacker cum re-claimer in Coal Handling Plant-BTPS.</t>
  </si>
  <si>
    <t>Enhancement of Unloading &amp; Stacking Capacity of CHP.</t>
  </si>
  <si>
    <t>Revamping and Upgradation of rail track from 52KG to 60KG in CHP-BTPS.</t>
  </si>
  <si>
    <t>Material is received recently  but not installed/ not put in service till now. Hence, actual benefits are not calculated.
Expected benifites-
* Reduction in forced outages of pump.
* Reduction in downtime of machine during repair work.
* Increase in availability/healthiness of the pumps.
*Reduction in Auxiliary power consumption due to increase in efficiency of pumps.</t>
  </si>
  <si>
    <t>Material is received but not installed/ not put in service till now. Hence, actual benefits are not calculated.
Expected benifites-
* Reduction in forced outages of pump.
* Reduction in downtime of machine during repair work.
* Increase in availability/healthiness of the pumps.
*Reduction in Auxiliary power consumption due to increase in efficiency of pumps.</t>
  </si>
  <si>
    <t>Expected benefits-
• Reduction in plant outages.
• Reduction in maintenance cost.
• Reduction in wagon tippler outages.
• Improvement in performance of unloading.
• Demurrages will be reduced.</t>
  </si>
  <si>
    <t>Expected benefits-
• Improvement in reclaiming facility.
•Avoid generation loss in case of unavailability of stacker or conveyor 110.
•Enhance conveyor stream flexibility to operate stacking and reclaiming simultaneously.</t>
  </si>
  <si>
    <t>Expected benefits-
•Reduction in grilling work expenses.
•Reduction in time for grilling.
•Reduction in conveyor stream outages.
•Reduction in demurrages.
•Improved safety in grilling work.</t>
  </si>
  <si>
    <t>Reliability improvement of Unit-4 &amp; 5 NDCT with replacement of PVC fills and allied work</t>
  </si>
  <si>
    <t>Up- Gradation of condition monitoring &amp; analysis system for TSI of Main Turbine , TDBFP &amp; BOP System 2x500 MW BTPS.</t>
  </si>
  <si>
    <t>Implementation of flexible operation solutions for technical minimum operation of 2x500MW, BTPS.</t>
  </si>
  <si>
    <t>Design,  supply, erection, comms. Of ID VFD &amp; AHP transformers for 2x500MW BTPS.</t>
  </si>
  <si>
    <t>Performance improvement of Bottom ash evacualtion system to reduce auxillary power consumption, water consumption &amp; environmental pollution at 2X500MW, Bhusawal TPS</t>
  </si>
  <si>
    <t>Modification of latest design AR 200/550 Ash slurry pump assembly including auxillaries at AHP, 2x500MW, BTPS.</t>
  </si>
  <si>
    <t>Modification of single roll reversible clinker grinder system at AHP, 2x500MW, BTPS</t>
  </si>
  <si>
    <t>Modification of bottom ash &amp; coarse ash slurry pipe line disposal system at AHP 2X500 MW BTPS</t>
  </si>
  <si>
    <t>Supply, installation and commissioning PLC system on a single platform to match with external aspect &amp; process improvement at CHP 2x500MW BTPS.</t>
  </si>
  <si>
    <t>Supply, installation, retrofitting and commissioning of HT breaker at HT Switchgear in CHP 2x500MW BTPS</t>
  </si>
  <si>
    <t>Supply, installation, retrofitting and commissioning of LT breaker at LT Switchgear in CHP 2x500MW BTPS.</t>
  </si>
  <si>
    <t>Supply, Installation &amp; Commissioning of  Magnetic Separators at CHP 2x 500MW BTPS Deepnagar</t>
  </si>
  <si>
    <t>Supply, Installation &amp; Commissioning Flameproof lighting at CHP 2x 500MW BTPS Deepnagar</t>
  </si>
  <si>
    <t>Supply, Installation &amp; upgradation of HT /LT relay at CHP BTPS.</t>
  </si>
  <si>
    <t>Actual Capex till FY 2021-22</t>
  </si>
  <si>
    <t>Actual Capitalization till FY 2021-22</t>
  </si>
  <si>
    <r>
      <rPr>
        <b/>
        <sz val="11"/>
        <rFont val="Times New Roman"/>
        <family val="1"/>
      </rPr>
      <t>Note</t>
    </r>
    <r>
      <rPr>
        <sz val="11"/>
        <rFont val="Times New Roman"/>
        <family val="1"/>
      </rPr>
      <t>: * - Truing Up for FY 2022-23 &amp; FY 2023-24 to be done under MERC MYT Regulations 2019 with reference to amounts approved in the MYT Order for FY 2020-21 to FY 2024-25</t>
    </r>
  </si>
  <si>
    <t>Ensuing Years</t>
  </si>
  <si>
    <t>Justification provided in annexure</t>
  </si>
  <si>
    <t>•Coal chokes up &amp; overloading problems will be 
   reduced.
•Cleaning becomes easier.
•Avoidance of generation loss due to on availability  
  coal feeding of streams.
•Structural stability will be improved.
•Leakages to chute will be minimized.
•Unloading of coal will get improved.</t>
  </si>
  <si>
    <t xml:space="preserve">• Improve availability &amp; realiability of plant. </t>
  </si>
  <si>
    <t>• Overall unit efficiency will increase.
•  APC reduction by 0.073 %
• Generation loss will be 0.72 MUs</t>
  </si>
  <si>
    <t xml:space="preserve">•  Improve availability &amp; realiability of plant. </t>
  </si>
  <si>
    <t>• This scheme lead to process improvement.</t>
  </si>
  <si>
    <t>• To ensure safety of turbine &amp; avoid falls tripping unit. 
• To improve the system availability.</t>
  </si>
  <si>
    <t>• Improves flame stability &amp; load variation can be 
    possible.
• Reduces auxiliary consumption such as PA, FA fans.
• Boiler  efficiency will be improved.</t>
  </si>
  <si>
    <t>• Reduce the loss of steam/water and improve the 
   boiler heat rate.</t>
  </si>
  <si>
    <t xml:space="preserve"> • For safety and health of human and plant auxiliaries</t>
  </si>
  <si>
    <t xml:space="preserve">
• Annual Savings in terms of Water Charges = Rs 1.04 
   Crore</t>
  </si>
  <si>
    <t>• As per GoI, increasing contribution from  renewable energy  sources. So to achieve flexible operation of thermal units scheme is mandatory.</t>
  </si>
  <si>
    <t>• Reduce auxiliary power consumption.                   
• Reduce maintenance cost. 
• Less maintenance.</t>
  </si>
  <si>
    <t xml:space="preserve">             
• For realability of protection of sysytem.
</t>
  </si>
  <si>
    <t xml:space="preserve">• Electrical power saving by 5 Amp per pump.
• Power saving per year = Rs 0.35 Crore </t>
  </si>
  <si>
    <t>• Annual energy saving per year = Rs 0.743 Crore.</t>
  </si>
  <si>
    <t>• Availability &amp; Reliability of Unit get Increased.</t>
  </si>
  <si>
    <t>• Fixed Cost saving per year = Rs 5.04 Crore.
• Saving in cost of electrical power &amp; water = Rs 1.67 
   Crore.</t>
  </si>
  <si>
    <t>• Fixed Cost saving per year = Rs 5.04 Crore.
• R&amp;M Cost saving per year = Rs 0.38 Crore.
• Saving in cost of electrical power &amp; water = Rs 0.17
   Crore.</t>
  </si>
  <si>
    <t>• Fixed Cost saving per year = Rs 5.04 Crore.
• Variable Cost saving per year = Rs 1.73 Crore.
• Saving in cost of electrical power &amp; water = Rs 0.167
   Crore.</t>
  </si>
  <si>
    <t xml:space="preserve">• Maximum Coal Handling Plant availability
• Faster coal wagon Unloading
• Reduction in maintenance and operational cost.
• Release of spare time to maintain other auxiliaries.
• Utilization of rated capacity of conveyor belts
• Reduction in auxiliary consumption
• Reduction in breakdown time.
</t>
  </si>
  <si>
    <t xml:space="preserve">• Reduction in maintenance and operational cost.
• Release of spare time to maintain other auxiliaries.
• Utilization of rated capacity of conveyor belts
• Reduction in auxiliary consumption
• Reduction in breakdown time.
</t>
  </si>
  <si>
    <t>• minimize the risk of ignition in hazardous  
   environment.
• Reduce procurement &amp; maintenance cost.</t>
  </si>
  <si>
    <t>• Improved the safety &amp; protection under faulty 
   condition.
• Enhanced system reliability.
• Reduced the cost &amp; extends the life of the HT/LT 
   systems.</t>
  </si>
  <si>
    <t>• Reduction in outage hours in account of Locomotives 
   will get reduced, hence improvement in availability 
   &amp; reliability of Locomotives. Coal wagon movement 
    can be possible more rapidly &amp; efficiently.</t>
  </si>
  <si>
    <t>• Reduced wear &amp; tear &amp; lower the maintenance cost.
• Improved coal flow efficiency .</t>
  </si>
  <si>
    <t>• Conveyor system availability will increase.
•  Demurrage charges will get reduced.
•  Overloading of conveyor will be minimized.
•  Low auxiliary consumption can be achieved.</t>
  </si>
  <si>
    <t>• Energy efficient motor for auxillary power reduction
• Saving in term of AFC per year = Rs 1 crore.</t>
  </si>
  <si>
    <t xml:space="preserve">• Reduce auxiliary power consumption.      </t>
  </si>
  <si>
    <t>• System relability will be improved.</t>
  </si>
  <si>
    <t>• Relable operation &amp; protection of plant auxillary.</t>
  </si>
  <si>
    <t>• Relability of plant relay protection system.</t>
  </si>
  <si>
    <t xml:space="preserve">• Increased reliability &amp; stability of process . 
• Reduces environmental losses.                                                                                                                                        </t>
  </si>
  <si>
    <t>• Realability of the system will improved.</t>
  </si>
  <si>
    <t>• IB recommondation.</t>
  </si>
  <si>
    <t xml:space="preserve">• Reduction in power distribution losses 
• Improvement in system reliability &amp; uninterrupted 
   power supply as system is too old.
   </t>
  </si>
  <si>
    <t>• Reduction in R&amp;M cost per year = Rs 2 Crore.</t>
  </si>
  <si>
    <t>• Improment in system reliability as railway track is old .
• It is necessary for safety and efficiency.
• Reduction in dummage charges.</t>
  </si>
  <si>
    <t>Avalibility of coal mill system will be improved.
• Saving of avg. load loss per day = Rs 16.67 Crore
( outage of 1 coal mill for 4-5 hrs due to choke -up problem)</t>
  </si>
  <si>
    <t>Unit performance  improvement.
• Heat rate improvement by 20 kcal/Kwh
•  Saving of coal cost per year = Rs 9.50 Crore</t>
  </si>
  <si>
    <t>Reduction in generation loss &amp; to improve unit availability.
• Saving in term of AFC per year = Rs 28.20 crore.
( Considering 20 days of unit outage on account of non availabilty of APH)</t>
  </si>
  <si>
    <t xml:space="preserve">Reduction in boiler tube leakages , to improve unit availability &amp; boiler performance.
• Saving in term of AFC per year = Rs 4.91 crore.
( Considering 3 days of unit outage on account of 1 BTL occasion)
</t>
  </si>
  <si>
    <t>Reliability &amp; performance of the compressor improved.
• Saving in term of AFC per year = Rs 2.08 crore.
( Considering 1day of unit outage on account of non availabilty of instrument air)</t>
  </si>
  <si>
    <t xml:space="preserve">To insure safety of plant.
• Plant security will be improved.
• Minimize the thefts.
• Improve shelter facilities for guards, so they can 
   observe longer distances by covering the maximum 
   area. </t>
  </si>
  <si>
    <t xml:space="preserve">To insure safety of plant.
• It is comfortable and easy for lady security guards to 
   check female employees/ labours visitors &amp; Ensures  
    total privacy of the female employees /labours/ 
    visitors. </t>
  </si>
  <si>
    <t>To insure safety of plant.
• Threat to valuable of company, entry of unsocial  
    elements to functional plant and machinery of BTPS 
    will be controlled.</t>
  </si>
  <si>
    <t>To insure safety of plant.
• Protection from external threat to functional plants 
    and machinery.
• Security of BTPS will be improved.</t>
  </si>
  <si>
    <t>To insure safety of plant.
• LED consume less enegry so energy will be saved.
•  Maintenance &amp; replacement cost will be reduced.
•  IB recommendation.</t>
  </si>
  <si>
    <t>Avalibility of coal mill system will be improved.
• Saving of avg. load loss per day = Rs 16.67 Crore
( outage of 1 coal mill for 4-5 hrs )</t>
  </si>
  <si>
    <t>Unit performance  improvement.
• Heat rate improvement by 4 kcal/Kwh
•  Saving of coal cost per year = Rs 1.9 Crore</t>
  </si>
  <si>
    <t>• Improvement in auxillary power consumption.
• Total Saving in power per year = Rs 0.54 Cr</t>
  </si>
  <si>
    <t xml:space="preserve">Availability of unit
• Saving in term of AFC per year = Rs 8.57 crore.
( Considering 6 days of unit outage on account of 1 event)
</t>
  </si>
  <si>
    <t>•Reliability &amp; performance of the compressor improved.
• Total Saving in power per year = Rs 1.28 Crore
• R&amp;M Cost saving per year = Rs 0.62 Crore.
• Fixed Cost saving per year = Rs 0.96 Crore.</t>
  </si>
  <si>
    <t xml:space="preserve">• Availability of boiler by reduction in Boiler tube 
   leakages. 
• Savings in terms of AFC &amp; Fuel Oil Consumption per 
    year = Rs 4.09 Crore
</t>
  </si>
  <si>
    <t>• The reliability of system improves.
• Reduction in R&amp;M cost per year = Rs 0.40 Crore.
• Non availability of critical valves hampers reliability 
   of the system.</t>
  </si>
  <si>
    <t>• Avalability of unit increased .
• Savings in partial loading of unit for 7 days ( Considering non- avalability of 1 ID fan)</t>
  </si>
  <si>
    <t xml:space="preserve">• Improved the boiler heat rate. 
• Saving of coal cost per year = Rs 2.11 Crore. </t>
  </si>
  <si>
    <t xml:space="preserve">• The reliability of system improves.
• Reduction in R&amp;M cost per year = Rs 0.5 Crore.
</t>
  </si>
  <si>
    <t>Avalibility of coal mill system will be improved.
• Saving of avg. load loss per day = Rs 20.00 Crore
( outage of 1 coal mill for 4-5 hrs due to choke -up problem)</t>
  </si>
  <si>
    <t>• PO Dispatched  vide BTPS /4385000667/1584) on 17-10-2023
• Material Expected in Nov -24</t>
  </si>
  <si>
    <t>• Tender -T-74/2021, RFx No-3000025763 (2nd Time) was published from 17-02-2022 &amp; further extended up to 13-04-2022. 
• No bidder is participated, Hence, Amendmend in QR is proposed &amp; submitted to HO for approval vide ltr No-1008 dated 07-05-2022. QR approval received dtd.17-06-2022. 
•Implementation of scheme in phase manner for Unit-4&amp;5. 
•Seprate proposal for U-4 &amp; U-5 are prepared are under process at CPA.
• PR approval received (110015621) on Dated: 30/7/24. (UNIT-4)
• PR approval received (110015623) on Dated: 29/8/24.(UNIT-5)
• Tender Published.</t>
  </si>
  <si>
    <t xml:space="preserve">• MERC In-Principal Clearance Ref. No.0178; Date:11-03-2024.
• Tender Published.
• Approval for Deviations to Terms &amp; Conditions  &amp; opening price 
    bid on single bid.( Disp No.10667;  Date: 11-10-24) </t>
  </si>
  <si>
    <r>
      <t xml:space="preserve">• MERC In-Principal Clearance Ref. No.0178; Date:11-03-2024.
• PO submitted to HO for approval  on 31-03-2024
• PO approval no 04587 on dated  8-05-2024
• Material delivery period 12 weeks from the date of techno- 
   commercially PO.
• </t>
    </r>
    <r>
      <rPr>
        <b/>
        <sz val="11"/>
        <rFont val="Calibri"/>
        <family val="2"/>
        <scheme val="minor"/>
      </rPr>
      <t>WCR received on 05.09.2024</t>
    </r>
  </si>
  <si>
    <r>
      <t>• Approval of PO ( Disp No.03784; Date:08-04-2024.
• Material delivery period 18 Months expected delivery in   
   Oct-2025. 
•</t>
    </r>
    <r>
      <rPr>
        <b/>
        <sz val="11"/>
        <rFont val="Calibri"/>
        <family val="2"/>
        <scheme val="minor"/>
      </rPr>
      <t xml:space="preserve"> Material received on 24 June-24</t>
    </r>
  </si>
  <si>
    <r>
      <rPr>
        <b/>
        <sz val="11"/>
        <rFont val="Calibri"/>
        <family val="2"/>
        <scheme val="minor"/>
      </rPr>
      <t>PA FAN:</t>
    </r>
    <r>
      <rPr>
        <sz val="11"/>
        <rFont val="Calibri"/>
        <family val="2"/>
        <scheme val="minor"/>
      </rPr>
      <t xml:space="preserve">
•PO Placed (Disp. No 2358) on 22-04-2024.
•Material delivery period 12 Months expected delivery in 
  April-2025.
• </t>
    </r>
    <r>
      <rPr>
        <b/>
        <sz val="11"/>
        <rFont val="Calibri"/>
        <family val="2"/>
        <scheme val="minor"/>
      </rPr>
      <t>WCR received on 07-10-24</t>
    </r>
    <r>
      <rPr>
        <sz val="11"/>
        <rFont val="Calibri"/>
        <family val="2"/>
        <scheme val="minor"/>
      </rPr>
      <t xml:space="preserve">
</t>
    </r>
    <r>
      <rPr>
        <b/>
        <sz val="11"/>
        <rFont val="Calibri"/>
        <family val="2"/>
        <scheme val="minor"/>
      </rPr>
      <t>FD Fan:</t>
    </r>
    <r>
      <rPr>
        <sz val="11"/>
        <rFont val="Calibri"/>
        <family val="2"/>
        <scheme val="minor"/>
      </rPr>
      <t xml:space="preserve">
• PO Placed (Disp. No 0017) on 03-04-2024.
• Material delivery period 12 Months expected delivery in 
   April-2025.
•</t>
    </r>
    <r>
      <rPr>
        <b/>
        <sz val="11"/>
        <rFont val="Calibri"/>
        <family val="2"/>
        <scheme val="minor"/>
      </rPr>
      <t xml:space="preserve"> WCR received on 07-10-24</t>
    </r>
    <r>
      <rPr>
        <sz val="11"/>
        <rFont val="Calibri"/>
        <family val="2"/>
        <scheme val="minor"/>
      </rPr>
      <t xml:space="preserve">
</t>
    </r>
  </si>
  <si>
    <t>• MERC In-Principal Clearance Ref.  
   No.0309 Date:17-06-2024.
•  PR approval received 11.10.24
•  Tender will be  further processed at HO.</t>
  </si>
  <si>
    <t>• MERC In-Principal Clearance Ref.  
   No.0309 Date:17-06-2024.
• PR Approval received on 11-10-24
• Tender is published.</t>
  </si>
  <si>
    <t>• MERC In-Principal Clearance Ref.  
   No.0309 Date:17-06-2024.
• PO Placed (Disp. No 1026) on 27-09-2024.
• Delivery Period: 06 Months (Feb-2025)</t>
  </si>
  <si>
    <t xml:space="preserve">• MERC In-Principal Clearance Ref.  
   No.0309 Date:17-06-2024.
• PR Approval received (Disp no.10679 on 11-10-24)
• Tender is published.
</t>
  </si>
  <si>
    <t>•MERC In-Principal Clearance Ref.  
  No.0309 Date:17-06-2024.
• PR Approval received on 11-10-24 
• Tender is published.</t>
  </si>
  <si>
    <t>• Capex PO under process at HO</t>
  </si>
  <si>
    <t>• MERC In-Principal Clearance Ref.  
   No.0310 Date:17-06-2024.
• PR approval received 04.10.24
• Tender is published.</t>
  </si>
  <si>
    <t>• MERC In-Principal Clearance Ref.  
   No.0310 Date:17-06-2024.
• PR approval received 23.09.24
• Deviation open.</t>
  </si>
  <si>
    <t>• MERC In-Principal Clearance Ref.  
   No.0310 Date:17-06-2024.
• PO Placed (Disp. No 0890) on 
    23-08-2024.
• Delivery Period: 06 Months (Feb-2025)</t>
  </si>
  <si>
    <t>• MERC In-Principal Clearance Ref.  
   No.0310 Date:17-06-2024.
• PR Approval received on 11-10-24
• Tender is published.</t>
  </si>
  <si>
    <t>• MERC In-Principal Clearance Ref.  
   No.0310 Date:17-06-2024.
• PR approval received 04.10.24 
• Tender is published.</t>
  </si>
  <si>
    <t>• MERC In-Principal Clearance Ref.  
   No.0310 Date:17-06-2024.
• PR approval received 24.10.24</t>
  </si>
  <si>
    <t>• MERC In-Principal Clearance Ref.  
   No.0310 Date:17-06-2024.
• PR Approval received on 11-10-24 
• Tender is published.</t>
  </si>
  <si>
    <t xml:space="preserve"> • BR Approved  Ref No : 09835 , Date : 23.09.24</t>
  </si>
  <si>
    <t>• DPR in preparation</t>
  </si>
  <si>
    <t>• DPR send to HO for approval on 14-08-2024</t>
  </si>
  <si>
    <t>• Revised DPR send to HO for approval on 01-08-2024.
• Data gap received on 12-08-2024.</t>
  </si>
  <si>
    <t>• DPR yet to be prepared.</t>
  </si>
  <si>
    <t xml:space="preserve">• DPR send to HO for approval on 22-08-2024. 
• Data Gap received on 03-09-2024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</si>
</sst>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_-* #,##0.00_-;\-* #,##0.00_-;_-* &quot;-&quot;??_-;_-@_-"/>
    <numFmt numFmtId="165" formatCode="_(* #,##0.00_);_(* \(#,##0.00\);_(* &quot;-&quot;??_);_(@_)"/>
    <numFmt numFmtId="166" formatCode="&quot;ß&quot;#,##0.00_);\(&quot;ß&quot;#,##0.00\)"/>
    <numFmt numFmtId="167" formatCode="0.00_)"/>
    <numFmt numFmtId="168" formatCode="[$-14009]dd\-mm\-yyyy;@"/>
    <numFmt numFmtId="169" formatCode="_ * #,##0.0_ ;_ * \-#,##0.0_ ;_ * &quot;-&quot;??_ ;_ @_ "/>
    <numFmt numFmtId="170" formatCode="[$-14009]dd/mm/yy;@"/>
  </numFmts>
  <fonts count="52">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sz val="11"/>
      <name val="Arial"/>
      <family val="2"/>
    </font>
    <font>
      <b/>
      <sz val="10"/>
      <name val="Times New Roman"/>
      <family val="1"/>
    </font>
    <font>
      <b/>
      <sz val="14"/>
      <name val="Times New Roman"/>
      <family val="1"/>
    </font>
    <font>
      <b/>
      <sz val="11"/>
      <color indexed="8"/>
      <name val="Times New Roman"/>
      <family val="1"/>
    </font>
    <font>
      <sz val="11"/>
      <color indexed="13"/>
      <name val="Times New Roman"/>
      <family val="1"/>
    </font>
    <font>
      <u/>
      <sz val="11"/>
      <name val="Times New Roman"/>
      <family val="1"/>
    </font>
    <font>
      <sz val="12"/>
      <name val="Tms Rmn"/>
    </font>
    <font>
      <sz val="10"/>
      <name val="Helv"/>
    </font>
    <font>
      <sz val="11"/>
      <color indexed="8"/>
      <name val="Calibri"/>
      <family val="2"/>
    </font>
    <font>
      <sz val="8"/>
      <name val="Arial"/>
      <family val="2"/>
    </font>
    <font>
      <b/>
      <sz val="12"/>
      <name val="Arial"/>
      <family val="2"/>
    </font>
    <font>
      <sz val="7"/>
      <name val="Small Fonts"/>
      <family val="2"/>
    </font>
    <font>
      <b/>
      <i/>
      <sz val="16"/>
      <name val="Helv"/>
    </font>
    <font>
      <sz val="10"/>
      <name val="Times New Roman"/>
      <family val="1"/>
    </font>
    <font>
      <sz val="11"/>
      <color theme="1"/>
      <name val="Calibri"/>
      <family val="2"/>
    </font>
    <font>
      <b/>
      <sz val="12"/>
      <color indexed="36"/>
      <name val="Calibri"/>
      <family val="2"/>
    </font>
    <font>
      <sz val="12"/>
      <name val="Calibri"/>
      <family val="2"/>
    </font>
    <font>
      <b/>
      <sz val="12"/>
      <color indexed="36"/>
      <name val="Book Antiqua"/>
      <family val="1"/>
    </font>
    <font>
      <sz val="12"/>
      <color indexed="8"/>
      <name val="Calibri"/>
      <family val="2"/>
    </font>
    <font>
      <b/>
      <sz val="12"/>
      <color rgb="FF00B0F0"/>
      <name val="Calibri"/>
      <family val="2"/>
    </font>
    <font>
      <sz val="11"/>
      <color indexed="8"/>
      <name val="Calibri"/>
      <family val="2"/>
      <scheme val="minor"/>
    </font>
    <font>
      <b/>
      <sz val="9"/>
      <color indexed="81"/>
      <name val="Tahoma"/>
      <family val="2"/>
    </font>
    <font>
      <sz val="9"/>
      <color indexed="81"/>
      <name val="Tahoma"/>
      <family val="2"/>
    </font>
    <font>
      <sz val="11"/>
      <color theme="1"/>
      <name val="Book Antiqua"/>
      <family val="2"/>
    </font>
    <font>
      <b/>
      <u/>
      <sz val="11"/>
      <color rgb="FFFF0000"/>
      <name val="Times New Roman"/>
      <family val="1"/>
    </font>
    <font>
      <b/>
      <sz val="12"/>
      <name val="Times New Roman"/>
      <family val="1"/>
    </font>
    <font>
      <b/>
      <sz val="11"/>
      <name val="Calibri"/>
      <family val="2"/>
      <scheme val="minor"/>
    </font>
    <font>
      <sz val="11"/>
      <color rgb="FFFF0000"/>
      <name val="Calibri"/>
      <family val="2"/>
      <scheme val="minor"/>
    </font>
    <font>
      <sz val="11"/>
      <name val="Calibri"/>
      <family val="2"/>
      <scheme val="minor"/>
    </font>
    <font>
      <sz val="12"/>
      <name val="Times New Roman"/>
      <family val="1"/>
    </font>
    <font>
      <sz val="12"/>
      <color indexed="8"/>
      <name val="Calibri"/>
      <family val="2"/>
      <scheme val="minor"/>
    </font>
    <font>
      <sz val="12"/>
      <name val="Calibri"/>
      <family val="2"/>
      <scheme val="minor"/>
    </font>
    <font>
      <sz val="11"/>
      <color rgb="FF000000"/>
      <name val="Bookman Old Style"/>
      <family val="1"/>
    </font>
    <font>
      <sz val="11"/>
      <color theme="1"/>
      <name val="Bookman Old Style"/>
      <family val="1"/>
    </font>
    <font>
      <b/>
      <sz val="12"/>
      <name val="Calibri"/>
      <family val="2"/>
      <scheme val="minor"/>
    </font>
    <font>
      <sz val="11"/>
      <color theme="1"/>
      <name val="Aptos Narrow"/>
      <family val="2"/>
    </font>
    <font>
      <sz val="12"/>
      <color rgb="FFFF0000"/>
      <name val="Calibri"/>
      <family val="2"/>
    </font>
    <font>
      <b/>
      <sz val="11"/>
      <name val="Book Antiqua"/>
      <family val="1"/>
    </font>
    <font>
      <sz val="11"/>
      <name val="Book Antiqua"/>
      <family val="1"/>
    </font>
    <font>
      <b/>
      <sz val="12"/>
      <color rgb="FF800080"/>
      <name val="Calibri"/>
      <family val="2"/>
    </font>
    <font>
      <sz val="11"/>
      <name val="Calibri"/>
      <family val="2"/>
    </font>
    <font>
      <sz val="12"/>
      <color theme="1"/>
      <name val="Calibri"/>
      <family val="2"/>
    </font>
    <font>
      <sz val="11"/>
      <color theme="1"/>
      <name val="Times New Roman"/>
      <family val="1"/>
    </font>
    <font>
      <b/>
      <sz val="13"/>
      <color indexed="36"/>
      <name val="Calibri"/>
      <family val="2"/>
    </font>
    <font>
      <b/>
      <sz val="12"/>
      <color theme="5" tint="-0.249977111117893"/>
      <name val="Calibri"/>
      <family val="2"/>
    </font>
    <font>
      <sz val="11"/>
      <color rgb="FFFF0000"/>
      <name val="Calibri"/>
      <family val="2"/>
    </font>
    <font>
      <b/>
      <sz val="11"/>
      <color indexed="8"/>
      <name val="Calibri"/>
      <family val="2"/>
      <scheme val="minor"/>
    </font>
  </fonts>
  <fills count="21">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00B050"/>
        <bgColor indexed="64"/>
      </patternFill>
    </fill>
    <fill>
      <patternFill patternType="solid">
        <fgColor rgb="FFA6A6A6"/>
        <bgColor rgb="FF000000"/>
      </patternFill>
    </fill>
    <fill>
      <patternFill patternType="solid">
        <fgColor rgb="FFFFFF00"/>
        <bgColor rgb="FF000000"/>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34998626667073579"/>
        <bgColor rgb="FF000000"/>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1">
    <xf numFmtId="0" fontId="0" fillId="0" borderId="0"/>
    <xf numFmtId="0" fontId="2" fillId="0" borderId="0"/>
    <xf numFmtId="0" fontId="2" fillId="0" borderId="0">
      <alignment vertical="center"/>
    </xf>
    <xf numFmtId="0" fontId="2" fillId="0" borderId="0">
      <alignment vertical="center"/>
    </xf>
    <xf numFmtId="0" fontId="2" fillId="0" borderId="0"/>
    <xf numFmtId="0" fontId="11" fillId="0" borderId="0" applyNumberFormat="0" applyFill="0" applyBorder="0" applyAlignment="0" applyProtection="0"/>
    <xf numFmtId="0" fontId="12" fillId="0" borderId="8"/>
    <xf numFmtId="165" fontId="1"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2"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13" fillId="0" borderId="0" applyFont="0" applyFill="0" applyBorder="0" applyAlignment="0" applyProtection="0"/>
    <xf numFmtId="43" fontId="1" fillId="0" borderId="0" applyFont="0" applyFill="0" applyBorder="0" applyAlignment="0" applyProtection="0"/>
    <xf numFmtId="0" fontId="12" fillId="0" borderId="8"/>
    <xf numFmtId="38" fontId="14" fillId="6" borderId="0" applyNumberFormat="0" applyBorder="0" applyAlignment="0" applyProtection="0"/>
    <xf numFmtId="0" fontId="15" fillId="0" borderId="9" applyNumberFormat="0" applyAlignment="0" applyProtection="0">
      <alignment horizontal="left" vertical="center"/>
    </xf>
    <xf numFmtId="0" fontId="15" fillId="0" borderId="4">
      <alignment horizontal="left" vertical="center"/>
    </xf>
    <xf numFmtId="10" fontId="14" fillId="7" borderId="2" applyNumberFormat="0" applyBorder="0" applyAlignment="0" applyProtection="0"/>
    <xf numFmtId="37" fontId="16" fillId="0" borderId="0"/>
    <xf numFmtId="167" fontId="17" fillId="0" borderId="0"/>
    <xf numFmtId="0" fontId="1" fillId="0" borderId="0"/>
    <xf numFmtId="0" fontId="1" fillId="0" borderId="0"/>
    <xf numFmtId="0" fontId="2" fillId="0" borderId="0"/>
    <xf numFmtId="0" fontId="2" fillId="0" borderId="0"/>
    <xf numFmtId="0" fontId="2" fillId="0" borderId="0"/>
    <xf numFmtId="0" fontId="18" fillId="0" borderId="0"/>
    <xf numFmtId="0" fontId="2" fillId="0" borderId="0"/>
    <xf numFmtId="0" fontId="2" fillId="0" borderId="0"/>
    <xf numFmtId="0" fontId="18" fillId="0" borderId="0"/>
    <xf numFmtId="0" fontId="2" fillId="0" borderId="0"/>
    <xf numFmtId="0" fontId="2" fillId="0" borderId="0"/>
    <xf numFmtId="0" fontId="19" fillId="0" borderId="0"/>
    <xf numFmtId="0" fontId="2" fillId="0" borderId="0"/>
    <xf numFmtId="0" fontId="2" fillId="0" borderId="0"/>
    <xf numFmtId="0" fontId="1" fillId="0" borderId="0"/>
    <xf numFmtId="0" fontId="13" fillId="0" borderId="0"/>
    <xf numFmtId="0" fontId="13" fillId="0" borderId="0"/>
    <xf numFmtId="0" fontId="1" fillId="0" borderId="0"/>
    <xf numFmtId="0" fontId="2" fillId="0" borderId="0"/>
    <xf numFmtId="0" fontId="18" fillId="0" borderId="0"/>
    <xf numFmtId="166"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0" fontId="2" fillId="0" borderId="0"/>
    <xf numFmtId="0" fontId="2" fillId="0" borderId="0" applyBorder="0" applyProtection="0"/>
    <xf numFmtId="43" fontId="1" fillId="0" borderId="0" applyFont="0" applyFill="0" applyBorder="0" applyAlignment="0" applyProtection="0"/>
    <xf numFmtId="0" fontId="28" fillId="0" borderId="0"/>
    <xf numFmtId="9" fontId="1" fillId="0" borderId="0" applyFont="0" applyFill="0" applyBorder="0" applyAlignment="0" applyProtection="0"/>
  </cellStyleXfs>
  <cellXfs count="465">
    <xf numFmtId="0" fontId="0" fillId="0" borderId="0" xfId="0"/>
    <xf numFmtId="0" fontId="3" fillId="0" borderId="0" xfId="1" applyFont="1" applyBorder="1"/>
    <xf numFmtId="0" fontId="2" fillId="0" borderId="0" xfId="1" applyAlignment="1">
      <alignment vertical="center"/>
    </xf>
    <xf numFmtId="0" fontId="4" fillId="0" borderId="0" xfId="1" applyFont="1" applyBorder="1" applyAlignment="1">
      <alignment vertical="center"/>
    </xf>
    <xf numFmtId="0" fontId="3" fillId="0" borderId="0" xfId="2" applyFont="1">
      <alignment vertical="center"/>
    </xf>
    <xf numFmtId="0" fontId="4" fillId="3" borderId="2" xfId="2" applyFont="1" applyFill="1" applyBorder="1" applyAlignment="1">
      <alignment horizontal="center" vertical="center" wrapText="1"/>
    </xf>
    <xf numFmtId="0" fontId="3" fillId="0" borderId="0" xfId="1" applyFont="1" applyBorder="1" applyAlignment="1">
      <alignment vertical="center"/>
    </xf>
    <xf numFmtId="0" fontId="3" fillId="0" borderId="2" xfId="1" applyFont="1" applyFill="1" applyBorder="1" applyAlignment="1" applyProtection="1">
      <alignment horizontal="center" vertical="center"/>
    </xf>
    <xf numFmtId="0" fontId="3" fillId="0" borderId="2" xfId="1" applyFont="1" applyBorder="1" applyAlignment="1">
      <alignment vertical="center"/>
    </xf>
    <xf numFmtId="0" fontId="3" fillId="0" borderId="2" xfId="1" applyFont="1" applyFill="1" applyBorder="1" applyAlignment="1" applyProtection="1">
      <alignment horizontal="left" vertical="center"/>
    </xf>
    <xf numFmtId="0" fontId="3" fillId="0" borderId="0" xfId="1" applyFont="1" applyFill="1" applyBorder="1" applyAlignment="1">
      <alignment vertical="center"/>
    </xf>
    <xf numFmtId="0" fontId="3" fillId="0" borderId="0" xfId="1" applyFont="1" applyFill="1" applyBorder="1" applyAlignment="1" applyProtection="1">
      <alignment horizontal="center" vertical="center"/>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xf>
    <xf numFmtId="0" fontId="3" fillId="0" borderId="0" xfId="1" applyFont="1"/>
    <xf numFmtId="0" fontId="6" fillId="0" borderId="0" xfId="1" applyFont="1" applyBorder="1" applyAlignment="1">
      <alignment vertical="center" wrapText="1"/>
    </xf>
    <xf numFmtId="0" fontId="6" fillId="0" borderId="0" xfId="1" applyFont="1" applyBorder="1" applyAlignment="1">
      <alignment horizontal="center" vertical="top"/>
    </xf>
    <xf numFmtId="0" fontId="4" fillId="4" borderId="0" xfId="1" applyFont="1" applyFill="1" applyBorder="1" applyAlignment="1">
      <alignment vertical="center" wrapText="1"/>
    </xf>
    <xf numFmtId="0" fontId="4" fillId="4" borderId="0" xfId="1" applyFont="1" applyFill="1" applyBorder="1" applyAlignment="1">
      <alignment horizontal="center" vertical="center"/>
    </xf>
    <xf numFmtId="0" fontId="4" fillId="4" borderId="0" xfId="1" applyFont="1" applyFill="1" applyBorder="1" applyAlignment="1">
      <alignment horizontal="center"/>
    </xf>
    <xf numFmtId="0" fontId="3" fillId="0" borderId="2" xfId="1" applyFont="1" applyFill="1" applyBorder="1"/>
    <xf numFmtId="0" fontId="6" fillId="0" borderId="0" xfId="1" applyFont="1" applyBorder="1" applyAlignment="1">
      <alignment horizontal="center" vertical="center"/>
    </xf>
    <xf numFmtId="0" fontId="4" fillId="0" borderId="0" xfId="3" applyFont="1" applyAlignment="1">
      <alignment vertical="center" wrapText="1"/>
    </xf>
    <xf numFmtId="0" fontId="4" fillId="0" borderId="0" xfId="1" applyFont="1" applyBorder="1" applyAlignment="1">
      <alignment vertical="center" wrapText="1"/>
    </xf>
    <xf numFmtId="0" fontId="3" fillId="0" borderId="0" xfId="1" applyFont="1" applyFill="1" applyBorder="1"/>
    <xf numFmtId="0" fontId="3" fillId="0" borderId="0" xfId="1" applyFont="1" applyBorder="1" applyAlignment="1">
      <alignment horizontal="centerContinuous"/>
    </xf>
    <xf numFmtId="43" fontId="3" fillId="0" borderId="0" xfId="68" applyFont="1" applyBorder="1"/>
    <xf numFmtId="43" fontId="6" fillId="0" borderId="0" xfId="68" applyFont="1" applyBorder="1" applyAlignment="1">
      <alignment vertical="center" wrapText="1"/>
    </xf>
    <xf numFmtId="43" fontId="4" fillId="4" borderId="0" xfId="68" applyFont="1" applyFill="1" applyBorder="1" applyAlignment="1">
      <alignment vertical="center" wrapText="1"/>
    </xf>
    <xf numFmtId="43" fontId="7" fillId="4" borderId="0" xfId="68" applyFont="1" applyFill="1" applyBorder="1" applyAlignment="1">
      <alignment horizontal="left"/>
    </xf>
    <xf numFmtId="0" fontId="6" fillId="0" borderId="0" xfId="3" applyFont="1" applyBorder="1" applyAlignment="1">
      <alignment vertical="center" wrapText="1"/>
    </xf>
    <xf numFmtId="0" fontId="6" fillId="0" borderId="0" xfId="3" applyFont="1" applyBorder="1" applyAlignment="1">
      <alignment horizontal="center" vertical="center"/>
    </xf>
    <xf numFmtId="0" fontId="4" fillId="0" borderId="0" xfId="1" applyFont="1" applyBorder="1" applyAlignment="1">
      <alignment horizontal="center" vertical="center"/>
    </xf>
    <xf numFmtId="43" fontId="4" fillId="0" borderId="0" xfId="68" applyFont="1" applyBorder="1" applyAlignment="1">
      <alignment vertical="center" wrapText="1"/>
    </xf>
    <xf numFmtId="0" fontId="3" fillId="0" borderId="0"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xf numFmtId="0" fontId="4" fillId="0" borderId="2" xfId="1" applyFont="1" applyFill="1" applyBorder="1" applyAlignment="1">
      <alignment horizontal="center" vertical="center"/>
    </xf>
    <xf numFmtId="0" fontId="4" fillId="10" borderId="2" xfId="1" applyFont="1" applyFill="1" applyBorder="1" applyAlignment="1">
      <alignment horizontal="left"/>
    </xf>
    <xf numFmtId="0" fontId="29" fillId="0" borderId="2" xfId="1" applyFont="1" applyFill="1" applyBorder="1" applyAlignment="1">
      <alignment vertical="center"/>
    </xf>
    <xf numFmtId="0" fontId="20" fillId="0" borderId="2" xfId="0" applyFont="1" applyBorder="1" applyAlignment="1">
      <alignment horizontal="center" vertical="center" wrapText="1"/>
    </xf>
    <xf numFmtId="0" fontId="20" fillId="0" borderId="2" xfId="0" applyFont="1" applyBorder="1" applyAlignment="1">
      <alignment vertical="center" wrapText="1"/>
    </xf>
    <xf numFmtId="0" fontId="20" fillId="0" borderId="2" xfId="0" applyFont="1" applyFill="1" applyBorder="1" applyAlignment="1">
      <alignment horizontal="center" vertical="center" wrapText="1"/>
    </xf>
    <xf numFmtId="165" fontId="20" fillId="0" borderId="2" xfId="8" applyFont="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Border="1" applyAlignment="1">
      <alignment vertical="center" wrapText="1"/>
    </xf>
    <xf numFmtId="168" fontId="21" fillId="0" borderId="2" xfId="0" applyNumberFormat="1" applyFont="1" applyBorder="1" applyAlignment="1">
      <alignment horizontal="center" vertical="center" wrapText="1"/>
    </xf>
    <xf numFmtId="165" fontId="21" fillId="0" borderId="2" xfId="8" applyFont="1" applyBorder="1" applyAlignment="1">
      <alignment horizontal="right" vertical="center" wrapText="1"/>
    </xf>
    <xf numFmtId="0" fontId="23" fillId="0" borderId="2" xfId="0" applyFont="1" applyFill="1" applyBorder="1" applyAlignment="1">
      <alignment horizontal="center" vertical="center" wrapText="1"/>
    </xf>
    <xf numFmtId="0" fontId="23" fillId="0" borderId="2" xfId="0" applyFont="1" applyBorder="1" applyAlignment="1">
      <alignment vertical="center" wrapText="1"/>
    </xf>
    <xf numFmtId="14" fontId="23" fillId="0" borderId="2" xfId="0" applyNumberFormat="1" applyFont="1" applyBorder="1" applyAlignment="1">
      <alignment horizontal="center" vertical="center"/>
    </xf>
    <xf numFmtId="0" fontId="3" fillId="0" borderId="10" xfId="1" applyFont="1" applyBorder="1" applyAlignment="1">
      <alignment horizontal="center" vertical="center"/>
    </xf>
    <xf numFmtId="0" fontId="4" fillId="0" borderId="11" xfId="1" applyFont="1" applyBorder="1" applyAlignment="1">
      <alignment vertical="center" wrapText="1"/>
    </xf>
    <xf numFmtId="0" fontId="4" fillId="0" borderId="11" xfId="3" applyFont="1" applyBorder="1" applyAlignment="1">
      <alignment horizontal="center" vertical="center"/>
    </xf>
    <xf numFmtId="43" fontId="4" fillId="0" borderId="11" xfId="68" applyFont="1" applyBorder="1" applyAlignment="1">
      <alignment vertical="center" wrapText="1"/>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4" fillId="4" borderId="14" xfId="1" applyFont="1" applyFill="1" applyBorder="1" applyAlignment="1">
      <alignment horizontal="center" vertical="center"/>
    </xf>
    <xf numFmtId="0" fontId="3" fillId="8" borderId="2" xfId="1" applyFont="1" applyFill="1" applyBorder="1"/>
    <xf numFmtId="169" fontId="3" fillId="0" borderId="0" xfId="68" applyNumberFormat="1" applyFont="1" applyBorder="1" applyAlignment="1">
      <alignment horizontal="center" vertical="center"/>
    </xf>
    <xf numFmtId="0" fontId="4" fillId="3" borderId="2" xfId="1" applyFont="1" applyFill="1" applyBorder="1" applyAlignment="1">
      <alignment horizontal="center" vertical="center" wrapText="1"/>
    </xf>
    <xf numFmtId="169" fontId="4" fillId="0" borderId="2" xfId="68" applyNumberFormat="1" applyFont="1" applyFill="1" applyBorder="1" applyAlignment="1">
      <alignment horizontal="center" vertical="center"/>
    </xf>
    <xf numFmtId="43" fontId="3" fillId="0" borderId="2" xfId="1" applyNumberFormat="1" applyFont="1" applyFill="1" applyBorder="1"/>
    <xf numFmtId="43" fontId="6" fillId="0" borderId="0" xfId="68" applyFont="1" applyBorder="1" applyAlignment="1">
      <alignment horizontal="center" vertical="center"/>
    </xf>
    <xf numFmtId="43" fontId="6" fillId="0" borderId="0" xfId="68" applyFont="1" applyBorder="1" applyAlignment="1">
      <alignment horizontal="center" vertical="top"/>
    </xf>
    <xf numFmtId="43" fontId="4" fillId="0" borderId="0" xfId="68" applyFont="1" applyFill="1" applyBorder="1" applyAlignment="1">
      <alignment horizontal="center"/>
    </xf>
    <xf numFmtId="43" fontId="4" fillId="3" borderId="2" xfId="68" applyFont="1" applyFill="1" applyBorder="1" applyAlignment="1">
      <alignment horizontal="center" vertical="center" wrapText="1"/>
    </xf>
    <xf numFmtId="43" fontId="9" fillId="0" borderId="2" xfId="68" applyFont="1" applyFill="1" applyBorder="1" applyAlignment="1">
      <alignment wrapText="1"/>
    </xf>
    <xf numFmtId="43" fontId="3" fillId="0" borderId="2" xfId="68" applyFont="1" applyFill="1" applyBorder="1" applyAlignment="1">
      <alignment wrapText="1"/>
    </xf>
    <xf numFmtId="43" fontId="4" fillId="0" borderId="0" xfId="68" applyFont="1" applyAlignment="1">
      <alignment vertical="center" wrapText="1"/>
    </xf>
    <xf numFmtId="43" fontId="6" fillId="0" borderId="0" xfId="68" applyFont="1" applyAlignment="1">
      <alignment horizontal="center" vertical="center"/>
    </xf>
    <xf numFmtId="43" fontId="4" fillId="0" borderId="0" xfId="68" applyFont="1" applyBorder="1" applyAlignment="1">
      <alignment horizontal="center" vertical="center"/>
    </xf>
    <xf numFmtId="43" fontId="4" fillId="4" borderId="0" xfId="68" applyFont="1" applyFill="1" applyBorder="1" applyAlignment="1">
      <alignment horizontal="center" vertical="center"/>
    </xf>
    <xf numFmtId="43" fontId="4" fillId="2" borderId="2" xfId="68" applyFont="1" applyFill="1" applyBorder="1" applyAlignment="1">
      <alignment horizontal="center" vertical="center" wrapText="1"/>
    </xf>
    <xf numFmtId="0" fontId="4" fillId="10" borderId="2" xfId="1" applyFont="1" applyFill="1" applyBorder="1" applyAlignment="1">
      <alignment horizontal="center" vertical="center" wrapText="1"/>
    </xf>
    <xf numFmtId="43" fontId="4" fillId="10" borderId="2" xfId="68" applyFont="1" applyFill="1" applyBorder="1" applyAlignment="1">
      <alignment horizontal="center" vertical="center" wrapText="1"/>
    </xf>
    <xf numFmtId="169" fontId="4" fillId="10" borderId="2" xfId="68" applyNumberFormat="1" applyFont="1" applyFill="1" applyBorder="1" applyAlignment="1">
      <alignment horizontal="center" vertical="center" wrapText="1"/>
    </xf>
    <xf numFmtId="0" fontId="4" fillId="10" borderId="2" xfId="1" applyFont="1" applyFill="1" applyBorder="1" applyAlignment="1">
      <alignment horizontal="center" vertical="center"/>
    </xf>
    <xf numFmtId="0" fontId="4" fillId="4" borderId="0" xfId="1" applyFont="1" applyFill="1" applyBorder="1" applyAlignment="1">
      <alignment horizontal="center" vertical="center" wrapText="1"/>
    </xf>
    <xf numFmtId="0" fontId="4" fillId="10" borderId="2" xfId="1" applyFont="1" applyFill="1" applyBorder="1" applyAlignment="1">
      <alignment vertical="center" wrapText="1"/>
    </xf>
    <xf numFmtId="0" fontId="3" fillId="0" borderId="2" xfId="1" applyFont="1" applyFill="1" applyBorder="1" applyAlignment="1">
      <alignment horizontal="center" vertical="center"/>
    </xf>
    <xf numFmtId="168" fontId="23" fillId="0" borderId="2" xfId="0" applyNumberFormat="1" applyFont="1" applyBorder="1" applyAlignment="1">
      <alignment horizontal="center" vertical="center"/>
    </xf>
    <xf numFmtId="168" fontId="3" fillId="0" borderId="2" xfId="1" applyNumberFormat="1" applyFont="1" applyBorder="1"/>
    <xf numFmtId="0" fontId="4" fillId="0" borderId="0" xfId="3" applyFont="1" applyAlignment="1">
      <alignment horizontal="center" vertical="center" wrapText="1"/>
    </xf>
    <xf numFmtId="0" fontId="4" fillId="0" borderId="0" xfId="1" applyFont="1" applyBorder="1" applyAlignment="1">
      <alignment horizontal="center" vertical="center" wrapText="1"/>
    </xf>
    <xf numFmtId="0" fontId="4" fillId="0" borderId="2"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30" fillId="10" borderId="16" xfId="1" applyFont="1" applyFill="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vertical="center"/>
    </xf>
    <xf numFmtId="0" fontId="7" fillId="4" borderId="0" xfId="1" applyFont="1" applyFill="1" applyBorder="1" applyAlignment="1">
      <alignment horizontal="left" vertical="center" wrapText="1"/>
    </xf>
    <xf numFmtId="43" fontId="3" fillId="0" borderId="0" xfId="68" applyFont="1" applyAlignment="1">
      <alignment vertical="center"/>
    </xf>
    <xf numFmtId="43" fontId="4" fillId="0" borderId="0" xfId="68" applyFont="1" applyFill="1" applyBorder="1" applyAlignment="1">
      <alignment horizontal="center" vertical="center"/>
    </xf>
    <xf numFmtId="0" fontId="4" fillId="0" borderId="2" xfId="1" applyFont="1" applyFill="1" applyBorder="1" applyAlignment="1">
      <alignment vertical="center"/>
    </xf>
    <xf numFmtId="43" fontId="3" fillId="0" borderId="2" xfId="68" applyFont="1" applyFill="1" applyBorder="1" applyAlignment="1">
      <alignment vertical="center"/>
    </xf>
    <xf numFmtId="0" fontId="3" fillId="0" borderId="0" xfId="1" applyFont="1" applyFill="1" applyAlignment="1">
      <alignment vertical="center"/>
    </xf>
    <xf numFmtId="0" fontId="30" fillId="10" borderId="15" xfId="1" applyFont="1" applyFill="1" applyBorder="1" applyAlignment="1">
      <alignment vertical="center"/>
    </xf>
    <xf numFmtId="43" fontId="30" fillId="10" borderId="16" xfId="68" applyFont="1" applyFill="1" applyBorder="1" applyAlignment="1">
      <alignment vertical="center"/>
    </xf>
    <xf numFmtId="0" fontId="3" fillId="0" borderId="0" xfId="1" applyFont="1" applyAlignment="1">
      <alignment vertical="center" wrapText="1"/>
    </xf>
    <xf numFmtId="43" fontId="3" fillId="0" borderId="2" xfId="68" applyFont="1" applyBorder="1" applyAlignment="1">
      <alignment vertical="center"/>
    </xf>
    <xf numFmtId="43" fontId="3" fillId="8" borderId="2" xfId="68" applyFont="1" applyFill="1" applyBorder="1" applyAlignment="1">
      <alignment vertical="center"/>
    </xf>
    <xf numFmtId="14" fontId="4" fillId="4" borderId="0" xfId="1" applyNumberFormat="1" applyFont="1" applyFill="1" applyBorder="1" applyAlignment="1">
      <alignment vertical="center" wrapText="1"/>
    </xf>
    <xf numFmtId="0" fontId="23" fillId="0" borderId="2"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wrapText="1"/>
      <protection locked="0"/>
    </xf>
    <xf numFmtId="0" fontId="3" fillId="0" borderId="0" xfId="1" applyFont="1" applyBorder="1" applyAlignment="1">
      <alignment horizontal="left" vertical="center"/>
    </xf>
    <xf numFmtId="14" fontId="20" fillId="0" borderId="2" xfId="0" applyNumberFormat="1" applyFont="1" applyFill="1" applyBorder="1" applyAlignment="1">
      <alignment horizontal="center" vertical="center" wrapText="1"/>
    </xf>
    <xf numFmtId="0" fontId="3" fillId="11" borderId="2" xfId="1" applyFont="1" applyFill="1" applyBorder="1" applyAlignment="1">
      <alignment vertical="center"/>
    </xf>
    <xf numFmtId="43" fontId="20" fillId="11" borderId="2" xfId="68" applyFont="1" applyFill="1" applyBorder="1" applyAlignment="1">
      <alignment horizontal="center" vertical="center" wrapText="1"/>
    </xf>
    <xf numFmtId="43" fontId="3" fillId="11" borderId="2" xfId="68" applyFont="1" applyFill="1" applyBorder="1" applyAlignment="1">
      <alignment vertical="center"/>
    </xf>
    <xf numFmtId="43" fontId="20" fillId="0" borderId="2" xfId="68" applyFont="1" applyBorder="1" applyAlignment="1">
      <alignment horizontal="center" vertical="center" wrapText="1"/>
    </xf>
    <xf numFmtId="43" fontId="21" fillId="0" borderId="2" xfId="68" applyFont="1" applyBorder="1" applyAlignment="1">
      <alignment horizontal="right" vertical="center" wrapText="1"/>
    </xf>
    <xf numFmtId="43" fontId="23" fillId="0" borderId="2" xfId="68" applyFont="1" applyBorder="1" applyAlignment="1">
      <alignment vertical="center" wrapText="1"/>
    </xf>
    <xf numFmtId="0" fontId="4" fillId="0" borderId="0" xfId="1" applyFont="1" applyBorder="1" applyAlignment="1">
      <alignment horizontal="center" vertical="center"/>
    </xf>
    <xf numFmtId="43" fontId="4" fillId="2" borderId="2" xfId="68" applyFont="1" applyFill="1" applyBorder="1" applyAlignment="1">
      <alignment horizontal="center" vertical="center" wrapText="1"/>
    </xf>
    <xf numFmtId="0" fontId="3" fillId="10" borderId="2" xfId="4" applyFont="1" applyFill="1" applyBorder="1" applyAlignment="1">
      <alignment horizontal="center" vertical="center" wrapText="1"/>
    </xf>
    <xf numFmtId="0" fontId="34" fillId="10" borderId="0" xfId="1" applyFont="1" applyFill="1" applyBorder="1" applyAlignment="1">
      <alignment horizontal="center" vertical="center"/>
    </xf>
    <xf numFmtId="0" fontId="3" fillId="11" borderId="2" xfId="1" applyFont="1" applyFill="1" applyBorder="1" applyAlignment="1">
      <alignment horizontal="center" vertical="center"/>
    </xf>
    <xf numFmtId="9" fontId="4" fillId="2" borderId="2" xfId="70" applyFont="1" applyFill="1" applyBorder="1" applyAlignment="1">
      <alignment horizontal="center" vertical="center" wrapText="1"/>
    </xf>
    <xf numFmtId="9" fontId="4" fillId="10" borderId="2" xfId="70" applyFont="1" applyFill="1" applyBorder="1" applyAlignment="1">
      <alignment horizontal="center" vertical="center" wrapText="1"/>
    </xf>
    <xf numFmtId="43" fontId="4" fillId="0" borderId="11" xfId="68" applyFont="1" applyBorder="1" applyAlignment="1">
      <alignment horizontal="center" vertical="center"/>
    </xf>
    <xf numFmtId="9" fontId="4" fillId="0" borderId="11" xfId="70" applyFont="1" applyBorder="1" applyAlignment="1">
      <alignment horizontal="center" vertical="center"/>
    </xf>
    <xf numFmtId="9" fontId="3" fillId="0" borderId="11" xfId="70" applyFont="1" applyBorder="1" applyAlignment="1">
      <alignment horizontal="center" vertical="center"/>
    </xf>
    <xf numFmtId="9" fontId="3" fillId="0" borderId="11" xfId="70" applyFont="1" applyBorder="1" applyAlignment="1">
      <alignment vertical="center"/>
    </xf>
    <xf numFmtId="43" fontId="3" fillId="0" borderId="11" xfId="68" applyFont="1" applyBorder="1" applyAlignment="1">
      <alignment vertical="center"/>
    </xf>
    <xf numFmtId="9" fontId="4" fillId="4" borderId="0" xfId="70" applyFont="1" applyFill="1" applyBorder="1" applyAlignment="1">
      <alignment horizontal="center" vertical="center"/>
    </xf>
    <xf numFmtId="9" fontId="3" fillId="0" borderId="0" xfId="70" applyFont="1" applyBorder="1" applyAlignment="1">
      <alignment horizontal="center" vertical="center"/>
    </xf>
    <xf numFmtId="9" fontId="3" fillId="0" borderId="0" xfId="70" applyFont="1" applyBorder="1" applyAlignment="1">
      <alignment vertical="center"/>
    </xf>
    <xf numFmtId="43" fontId="3" fillId="0" borderId="0" xfId="68" applyFont="1" applyBorder="1" applyAlignment="1">
      <alignment vertical="center"/>
    </xf>
    <xf numFmtId="0" fontId="4" fillId="4" borderId="7" xfId="1" applyFont="1" applyFill="1" applyBorder="1" applyAlignment="1">
      <alignment horizontal="left" vertical="center"/>
    </xf>
    <xf numFmtId="0" fontId="3" fillId="4" borderId="14" xfId="1" applyFont="1" applyFill="1" applyBorder="1" applyAlignment="1">
      <alignment horizontal="center" vertical="center"/>
    </xf>
    <xf numFmtId="43" fontId="3" fillId="4" borderId="14" xfId="68" applyFont="1" applyFill="1" applyBorder="1" applyAlignment="1">
      <alignment horizontal="center" vertical="center"/>
    </xf>
    <xf numFmtId="9" fontId="3" fillId="4" borderId="14" xfId="70" applyFont="1" applyFill="1" applyBorder="1" applyAlignment="1">
      <alignment horizontal="center" vertical="center"/>
    </xf>
    <xf numFmtId="43" fontId="4" fillId="5" borderId="7" xfId="68" applyFont="1" applyFill="1" applyBorder="1" applyAlignment="1">
      <alignment horizontal="center" vertical="center"/>
    </xf>
    <xf numFmtId="0" fontId="3" fillId="0" borderId="0" xfId="1" applyFont="1" applyBorder="1" applyAlignment="1">
      <alignment horizontal="centerContinuous" vertical="center"/>
    </xf>
    <xf numFmtId="0" fontId="4" fillId="10" borderId="2" xfId="1" applyFont="1" applyFill="1" applyBorder="1" applyAlignment="1">
      <alignment horizontal="left" vertical="center"/>
    </xf>
    <xf numFmtId="0" fontId="3" fillId="0" borderId="2" xfId="1" applyFont="1" applyFill="1" applyBorder="1" applyAlignment="1">
      <alignment vertical="center"/>
    </xf>
    <xf numFmtId="9" fontId="3" fillId="0" borderId="2" xfId="70" applyFont="1" applyFill="1" applyBorder="1" applyAlignment="1">
      <alignment vertical="center"/>
    </xf>
    <xf numFmtId="0" fontId="3" fillId="0" borderId="2" xfId="1" applyFont="1" applyFill="1" applyBorder="1" applyAlignment="1">
      <alignment vertical="center" wrapText="1"/>
    </xf>
    <xf numFmtId="0" fontId="3" fillId="0" borderId="2" xfId="1" applyFont="1" applyBorder="1" applyAlignment="1">
      <alignment vertical="center" wrapText="1"/>
    </xf>
    <xf numFmtId="0" fontId="23" fillId="11" borderId="2" xfId="0" applyFont="1" applyFill="1" applyBorder="1" applyAlignment="1" applyProtection="1">
      <alignment horizontal="center" vertical="center" wrapText="1"/>
      <protection locked="0"/>
    </xf>
    <xf numFmtId="0" fontId="33" fillId="0" borderId="0" xfId="1" applyFont="1" applyAlignment="1">
      <alignment horizontal="left" vertical="center"/>
    </xf>
    <xf numFmtId="0" fontId="33" fillId="0" borderId="0" xfId="1" applyFont="1" applyAlignment="1">
      <alignment vertical="center"/>
    </xf>
    <xf numFmtId="43" fontId="4" fillId="5" borderId="14" xfId="68" applyFont="1" applyFill="1" applyBorder="1" applyAlignment="1">
      <alignment horizontal="center" vertical="center"/>
    </xf>
    <xf numFmtId="0" fontId="35" fillId="0" borderId="2" xfId="0" applyFont="1" applyBorder="1" applyAlignment="1">
      <alignment horizontal="center" vertical="center" wrapText="1"/>
    </xf>
    <xf numFmtId="43" fontId="36" fillId="0" borderId="2" xfId="68" applyFont="1" applyBorder="1" applyAlignment="1">
      <alignment horizontal="center" vertical="center" wrapText="1"/>
    </xf>
    <xf numFmtId="0" fontId="3" fillId="0" borderId="0" xfId="1" applyFont="1" applyFill="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vertical="center" wrapText="1"/>
    </xf>
    <xf numFmtId="0" fontId="3" fillId="4" borderId="14" xfId="1" applyFont="1" applyFill="1" applyBorder="1" applyAlignment="1">
      <alignment horizontal="center" vertical="center" wrapText="1"/>
    </xf>
    <xf numFmtId="0" fontId="3" fillId="11" borderId="2" xfId="1" applyFont="1" applyFill="1" applyBorder="1" applyAlignment="1">
      <alignment vertical="center" wrapText="1"/>
    </xf>
    <xf numFmtId="0" fontId="4" fillId="0" borderId="0" xfId="2" applyFont="1" applyAlignment="1">
      <alignment horizontal="center" vertical="center"/>
    </xf>
    <xf numFmtId="0" fontId="2" fillId="0" borderId="0" xfId="1" applyAlignment="1">
      <alignment horizontal="center" vertical="center"/>
    </xf>
    <xf numFmtId="0" fontId="4" fillId="0" borderId="0" xfId="1" applyFont="1" applyBorder="1" applyAlignment="1">
      <alignment horizontal="center" vertical="center"/>
    </xf>
    <xf numFmtId="165" fontId="3" fillId="8" borderId="2" xfId="1" applyNumberFormat="1" applyFont="1" applyFill="1" applyBorder="1"/>
    <xf numFmtId="170" fontId="4" fillId="0" borderId="11" xfId="1" applyNumberFormat="1" applyFont="1" applyBorder="1" applyAlignment="1">
      <alignment horizontal="center" vertical="center" wrapText="1"/>
    </xf>
    <xf numFmtId="170" fontId="4" fillId="4" borderId="0" xfId="1" applyNumberFormat="1" applyFont="1" applyFill="1" applyBorder="1" applyAlignment="1">
      <alignment horizontal="center" vertical="center" wrapText="1"/>
    </xf>
    <xf numFmtId="170" fontId="4" fillId="4" borderId="14" xfId="1" applyNumberFormat="1" applyFont="1" applyFill="1" applyBorder="1" applyAlignment="1">
      <alignment horizontal="center" vertical="center"/>
    </xf>
    <xf numFmtId="170" fontId="4" fillId="10" borderId="2" xfId="1" applyNumberFormat="1" applyFont="1" applyFill="1" applyBorder="1" applyAlignment="1">
      <alignment horizontal="center" vertical="center" wrapText="1"/>
    </xf>
    <xf numFmtId="170" fontId="3" fillId="0" borderId="2" xfId="1" applyNumberFormat="1" applyFont="1" applyFill="1" applyBorder="1" applyAlignment="1">
      <alignment horizontal="center" vertical="center"/>
    </xf>
    <xf numFmtId="170" fontId="20" fillId="0" borderId="2" xfId="0" applyNumberFormat="1" applyFont="1" applyFill="1" applyBorder="1" applyAlignment="1">
      <alignment horizontal="center" vertical="center" wrapText="1"/>
    </xf>
    <xf numFmtId="170" fontId="21" fillId="0" borderId="2" xfId="0" applyNumberFormat="1" applyFont="1" applyBorder="1" applyAlignment="1">
      <alignment horizontal="center" vertical="center" wrapText="1"/>
    </xf>
    <xf numFmtId="170" fontId="23" fillId="0" borderId="2" xfId="0" applyNumberFormat="1" applyFont="1" applyBorder="1" applyAlignment="1">
      <alignment horizontal="center" vertical="center" wrapText="1"/>
    </xf>
    <xf numFmtId="170" fontId="3" fillId="0" borderId="2" xfId="1" applyNumberFormat="1" applyFont="1" applyBorder="1" applyAlignment="1">
      <alignment horizontal="center" vertical="center"/>
    </xf>
    <xf numFmtId="170" fontId="3" fillId="11" borderId="2" xfId="1" applyNumberFormat="1" applyFont="1" applyFill="1" applyBorder="1" applyAlignment="1">
      <alignment horizontal="center" vertical="center"/>
    </xf>
    <xf numFmtId="170" fontId="3" fillId="0" borderId="0" xfId="1" applyNumberFormat="1" applyFont="1" applyBorder="1" applyAlignment="1">
      <alignment horizontal="center" vertical="center"/>
    </xf>
    <xf numFmtId="170" fontId="4" fillId="0" borderId="0" xfId="3" applyNumberFormat="1" applyFont="1" applyAlignment="1">
      <alignment horizontal="center" vertical="center" wrapText="1"/>
    </xf>
    <xf numFmtId="170" fontId="4" fillId="0" borderId="0" xfId="1" applyNumberFormat="1" applyFont="1" applyBorder="1" applyAlignment="1">
      <alignment horizontal="center" vertical="center" wrapText="1"/>
    </xf>
    <xf numFmtId="170" fontId="4" fillId="0" borderId="2" xfId="1" applyNumberFormat="1" applyFont="1" applyFill="1" applyBorder="1" applyAlignment="1">
      <alignment horizontal="center" vertical="center" wrapText="1"/>
    </xf>
    <xf numFmtId="170" fontId="10" fillId="0" borderId="2" xfId="1" applyNumberFormat="1" applyFont="1" applyFill="1" applyBorder="1" applyAlignment="1">
      <alignment horizontal="center" vertical="center" wrapText="1"/>
    </xf>
    <xf numFmtId="170" fontId="30" fillId="10" borderId="16" xfId="1" applyNumberFormat="1" applyFont="1" applyFill="1" applyBorder="1" applyAlignment="1">
      <alignment horizontal="center" vertical="center" wrapText="1"/>
    </xf>
    <xf numFmtId="170" fontId="3" fillId="0" borderId="0" xfId="1" applyNumberFormat="1" applyFont="1" applyAlignment="1">
      <alignment horizontal="center" vertical="center" wrapText="1"/>
    </xf>
    <xf numFmtId="0" fontId="31" fillId="0" borderId="0" xfId="1" applyFont="1" applyAlignment="1">
      <alignment horizontal="center" vertical="center" wrapText="1"/>
    </xf>
    <xf numFmtId="0" fontId="33" fillId="0" borderId="0" xfId="1" applyFont="1" applyFill="1" applyAlignment="1">
      <alignment vertical="center"/>
    </xf>
    <xf numFmtId="43" fontId="33" fillId="0" borderId="0" xfId="68" applyFont="1" applyFill="1" applyAlignment="1">
      <alignment vertical="center"/>
    </xf>
    <xf numFmtId="43" fontId="33" fillId="0" borderId="0" xfId="1" applyNumberFormat="1" applyFont="1" applyAlignment="1">
      <alignment vertical="center"/>
    </xf>
    <xf numFmtId="0" fontId="21" fillId="8" borderId="1" xfId="0" applyFont="1" applyFill="1" applyBorder="1" applyAlignment="1">
      <alignment horizontal="left" vertical="center" wrapText="1"/>
    </xf>
    <xf numFmtId="43" fontId="4" fillId="2" borderId="2" xfId="68"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2" xfId="0" applyFont="1" applyFill="1" applyBorder="1" applyAlignment="1">
      <alignment vertical="center" wrapText="1"/>
    </xf>
    <xf numFmtId="170" fontId="20" fillId="12" borderId="2" xfId="0" applyNumberFormat="1" applyFont="1" applyFill="1" applyBorder="1" applyAlignment="1">
      <alignment horizontal="center" vertical="center" wrapText="1"/>
    </xf>
    <xf numFmtId="165" fontId="20" fillId="12" borderId="2" xfId="8" applyFont="1" applyFill="1" applyBorder="1" applyAlignment="1">
      <alignment horizontal="center" vertical="center" wrapText="1"/>
    </xf>
    <xf numFmtId="0" fontId="3" fillId="12" borderId="2" xfId="1" applyFont="1" applyFill="1" applyBorder="1" applyAlignment="1">
      <alignment vertical="center"/>
    </xf>
    <xf numFmtId="43" fontId="20" fillId="12" borderId="2" xfId="68" applyFont="1" applyFill="1" applyBorder="1" applyAlignment="1">
      <alignment horizontal="center" vertical="center" wrapText="1"/>
    </xf>
    <xf numFmtId="9" fontId="3" fillId="12" borderId="2" xfId="70" applyFont="1" applyFill="1" applyBorder="1" applyAlignment="1">
      <alignment vertical="center"/>
    </xf>
    <xf numFmtId="0" fontId="3" fillId="12" borderId="2" xfId="1" applyFont="1" applyFill="1" applyBorder="1" applyAlignment="1">
      <alignment horizontal="center" vertical="center"/>
    </xf>
    <xf numFmtId="0" fontId="21" fillId="12" borderId="2" xfId="0" applyFont="1" applyFill="1" applyBorder="1" applyAlignment="1">
      <alignment horizontal="center" vertical="center" wrapText="1"/>
    </xf>
    <xf numFmtId="0" fontId="21" fillId="12" borderId="2" xfId="0" applyFont="1" applyFill="1" applyBorder="1" applyAlignment="1">
      <alignment horizontal="left" vertical="center" wrapText="1" indent="2"/>
    </xf>
    <xf numFmtId="0" fontId="21" fillId="12" borderId="2" xfId="0" applyFont="1" applyFill="1" applyBorder="1" applyAlignment="1">
      <alignment vertical="center" wrapText="1"/>
    </xf>
    <xf numFmtId="170" fontId="21" fillId="12" borderId="2" xfId="0" applyNumberFormat="1" applyFont="1" applyFill="1" applyBorder="1" applyAlignment="1">
      <alignment horizontal="center" vertical="center" wrapText="1"/>
    </xf>
    <xf numFmtId="165" fontId="21" fillId="12" borderId="2" xfId="8" applyFont="1" applyFill="1" applyBorder="1" applyAlignment="1">
      <alignment horizontal="right" vertical="center" wrapText="1"/>
    </xf>
    <xf numFmtId="43" fontId="3" fillId="12" borderId="2" xfId="68" applyFont="1" applyFill="1" applyBorder="1" applyAlignment="1">
      <alignment vertical="center"/>
    </xf>
    <xf numFmtId="9" fontId="33" fillId="12" borderId="2" xfId="70" applyFont="1" applyFill="1" applyBorder="1" applyAlignment="1">
      <alignment vertical="center"/>
    </xf>
    <xf numFmtId="43" fontId="33" fillId="12" borderId="2" xfId="68" applyFont="1" applyFill="1" applyBorder="1" applyAlignment="1">
      <alignment vertical="center"/>
    </xf>
    <xf numFmtId="2" fontId="33" fillId="12" borderId="2" xfId="68" applyNumberFormat="1" applyFont="1" applyFill="1" applyBorder="1" applyAlignment="1">
      <alignment vertical="center"/>
    </xf>
    <xf numFmtId="0" fontId="23" fillId="12" borderId="2" xfId="0" applyFont="1" applyFill="1" applyBorder="1" applyAlignment="1">
      <alignment horizontal="center" vertical="center" wrapText="1"/>
    </xf>
    <xf numFmtId="0" fontId="25" fillId="12" borderId="2" xfId="0" applyFont="1" applyFill="1" applyBorder="1" applyAlignment="1">
      <alignment horizontal="left" vertical="center" wrapText="1" indent="2"/>
    </xf>
    <xf numFmtId="0" fontId="23" fillId="12" borderId="2" xfId="0" applyFont="1" applyFill="1" applyBorder="1" applyAlignment="1">
      <alignment vertical="center" wrapText="1"/>
    </xf>
    <xf numFmtId="170" fontId="23" fillId="12" borderId="2" xfId="0" applyNumberFormat="1" applyFont="1" applyFill="1" applyBorder="1" applyAlignment="1">
      <alignment horizontal="center" vertical="center" wrapText="1"/>
    </xf>
    <xf numFmtId="165" fontId="23" fillId="12" borderId="2" xfId="8" applyFont="1" applyFill="1" applyBorder="1" applyAlignment="1">
      <alignment vertical="center" wrapText="1"/>
    </xf>
    <xf numFmtId="0" fontId="23" fillId="12" borderId="2" xfId="0" applyFont="1" applyFill="1" applyBorder="1" applyAlignment="1">
      <alignment horizontal="left" vertical="center" wrapText="1" indent="2"/>
    </xf>
    <xf numFmtId="0" fontId="23" fillId="12" borderId="2" xfId="0" applyFont="1" applyFill="1" applyBorder="1" applyAlignment="1">
      <alignment horizontal="left" vertical="center" wrapText="1"/>
    </xf>
    <xf numFmtId="170" fontId="23" fillId="12" borderId="2" xfId="0" applyNumberFormat="1" applyFont="1" applyFill="1" applyBorder="1" applyAlignment="1">
      <alignment horizontal="center" vertical="center"/>
    </xf>
    <xf numFmtId="14" fontId="23" fillId="12" borderId="2" xfId="0" applyNumberFormat="1" applyFont="1" applyFill="1" applyBorder="1" applyAlignment="1">
      <alignment horizontal="center" vertical="center"/>
    </xf>
    <xf numFmtId="168" fontId="3" fillId="12" borderId="2" xfId="1" applyNumberFormat="1" applyFont="1" applyFill="1" applyBorder="1" applyAlignment="1">
      <alignment vertical="center"/>
    </xf>
    <xf numFmtId="170" fontId="3" fillId="12" borderId="2" xfId="1" applyNumberFormat="1" applyFont="1" applyFill="1" applyBorder="1" applyAlignment="1">
      <alignment vertical="center"/>
    </xf>
    <xf numFmtId="0" fontId="23" fillId="8" borderId="2" xfId="0" applyFont="1" applyFill="1" applyBorder="1" applyAlignment="1" applyProtection="1">
      <alignment horizontal="center" vertical="center" wrapText="1"/>
      <protection locked="0"/>
    </xf>
    <xf numFmtId="0" fontId="30" fillId="13" borderId="2" xfId="1" applyFont="1" applyFill="1" applyBorder="1" applyAlignment="1">
      <alignment vertical="center"/>
    </xf>
    <xf numFmtId="0" fontId="3" fillId="13" borderId="2" xfId="1" applyFont="1" applyFill="1" applyBorder="1" applyAlignment="1">
      <alignment vertical="center" wrapText="1"/>
    </xf>
    <xf numFmtId="0" fontId="30" fillId="13" borderId="2" xfId="1" applyFont="1" applyFill="1" applyBorder="1" applyAlignment="1">
      <alignment horizontal="left" vertical="center" wrapText="1"/>
    </xf>
    <xf numFmtId="0" fontId="30" fillId="13" borderId="2" xfId="1" applyFont="1" applyFill="1" applyBorder="1" applyAlignment="1">
      <alignment horizontal="center" vertical="center" wrapText="1"/>
    </xf>
    <xf numFmtId="14" fontId="30" fillId="13" borderId="2" xfId="1" applyNumberFormat="1" applyFont="1" applyFill="1" applyBorder="1" applyAlignment="1">
      <alignment horizontal="center" vertical="center" wrapText="1"/>
    </xf>
    <xf numFmtId="170" fontId="30" fillId="13" borderId="2" xfId="68" applyNumberFormat="1" applyFont="1" applyFill="1" applyBorder="1" applyAlignment="1">
      <alignment vertical="center"/>
    </xf>
    <xf numFmtId="43" fontId="30" fillId="13" borderId="2" xfId="68" applyFont="1" applyFill="1" applyBorder="1" applyAlignment="1">
      <alignment vertical="center"/>
    </xf>
    <xf numFmtId="170" fontId="30" fillId="13" borderId="2" xfId="68" applyNumberFormat="1" applyFont="1" applyFill="1" applyBorder="1" applyAlignment="1">
      <alignment horizontal="center" vertical="center"/>
    </xf>
    <xf numFmtId="0" fontId="3" fillId="13" borderId="2" xfId="1" applyFont="1" applyFill="1" applyBorder="1" applyAlignment="1">
      <alignment vertical="center"/>
    </xf>
    <xf numFmtId="0" fontId="23" fillId="13" borderId="2" xfId="0" applyFont="1" applyFill="1" applyBorder="1" applyAlignment="1" applyProtection="1">
      <alignment horizontal="center" vertical="center" wrapText="1"/>
      <protection locked="0"/>
    </xf>
    <xf numFmtId="170" fontId="20" fillId="11" borderId="2" xfId="0" applyNumberFormat="1" applyFont="1" applyFill="1" applyBorder="1" applyAlignment="1">
      <alignment horizontal="center" vertical="center" wrapText="1"/>
    </xf>
    <xf numFmtId="170" fontId="33" fillId="11" borderId="2" xfId="1" applyNumberFormat="1" applyFont="1" applyFill="1" applyBorder="1" applyAlignment="1">
      <alignment horizontal="center" vertical="center"/>
    </xf>
    <xf numFmtId="0" fontId="33" fillId="11" borderId="1" xfId="1" applyFont="1" applyFill="1" applyBorder="1" applyAlignment="1">
      <alignment horizontal="left" vertical="center" wrapText="1"/>
    </xf>
    <xf numFmtId="170" fontId="33" fillId="11" borderId="2" xfId="1" applyNumberFormat="1" applyFont="1" applyFill="1" applyBorder="1" applyAlignment="1">
      <alignment horizontal="center" vertical="center" wrapText="1"/>
    </xf>
    <xf numFmtId="0" fontId="33" fillId="11" borderId="2" xfId="1" applyFont="1" applyFill="1" applyBorder="1" applyAlignment="1">
      <alignment vertical="center" wrapText="1"/>
    </xf>
    <xf numFmtId="170" fontId="33" fillId="11" borderId="2" xfId="1" applyNumberFormat="1" applyFont="1" applyFill="1" applyBorder="1" applyAlignment="1">
      <alignment vertical="center"/>
    </xf>
    <xf numFmtId="0" fontId="33" fillId="11" borderId="2" xfId="1" applyFont="1" applyFill="1" applyBorder="1" applyAlignment="1">
      <alignment horizontal="left" vertical="center" wrapText="1"/>
    </xf>
    <xf numFmtId="170" fontId="33" fillId="11" borderId="2" xfId="1" applyNumberFormat="1" applyFont="1" applyFill="1" applyBorder="1" applyAlignment="1">
      <alignment vertical="center" wrapText="1"/>
    </xf>
    <xf numFmtId="0" fontId="33" fillId="11" borderId="2" xfId="1" applyFont="1" applyFill="1" applyBorder="1" applyAlignment="1">
      <alignment horizontal="left" vertical="top" wrapText="1"/>
    </xf>
    <xf numFmtId="0" fontId="3" fillId="11" borderId="2" xfId="1" applyFont="1" applyFill="1" applyBorder="1"/>
    <xf numFmtId="43" fontId="33" fillId="11" borderId="2" xfId="68" applyFont="1" applyFill="1" applyBorder="1" applyAlignment="1">
      <alignment vertical="center"/>
    </xf>
    <xf numFmtId="43" fontId="33" fillId="8" borderId="2" xfId="68" applyFont="1" applyFill="1" applyBorder="1" applyAlignment="1">
      <alignment vertical="center"/>
    </xf>
    <xf numFmtId="43" fontId="33" fillId="11" borderId="2" xfId="68" applyFont="1" applyFill="1" applyBorder="1"/>
    <xf numFmtId="0" fontId="21" fillId="11" borderId="2" xfId="0" applyFont="1" applyFill="1" applyBorder="1" applyAlignment="1" applyProtection="1">
      <alignment horizontal="center" vertical="center" wrapText="1"/>
      <protection locked="0"/>
    </xf>
    <xf numFmtId="0" fontId="33" fillId="11" borderId="2" xfId="1" applyFont="1" applyFill="1" applyBorder="1"/>
    <xf numFmtId="0" fontId="23" fillId="8" borderId="1" xfId="0" applyFont="1" applyFill="1" applyBorder="1" applyAlignment="1" applyProtection="1">
      <alignment horizontal="center" vertical="center" wrapText="1"/>
      <protection locked="0"/>
    </xf>
    <xf numFmtId="0" fontId="23" fillId="10" borderId="2" xfId="0" applyFont="1" applyFill="1" applyBorder="1" applyAlignment="1">
      <alignment horizontal="center" vertical="center" wrapText="1"/>
    </xf>
    <xf numFmtId="0" fontId="23" fillId="10" borderId="2" xfId="0" applyFont="1" applyFill="1" applyBorder="1" applyAlignment="1">
      <alignment vertical="center" wrapText="1"/>
    </xf>
    <xf numFmtId="170" fontId="21" fillId="10" borderId="2" xfId="0" applyNumberFormat="1" applyFont="1" applyFill="1" applyBorder="1" applyAlignment="1">
      <alignment horizontal="center" vertical="center" wrapText="1"/>
    </xf>
    <xf numFmtId="43" fontId="23" fillId="10" borderId="2" xfId="68" applyFont="1" applyFill="1" applyBorder="1" applyAlignment="1">
      <alignment vertical="center" wrapText="1"/>
    </xf>
    <xf numFmtId="43" fontId="20" fillId="10" borderId="2" xfId="68" applyFont="1" applyFill="1" applyBorder="1" applyAlignment="1">
      <alignment horizontal="center" vertical="center" wrapText="1"/>
    </xf>
    <xf numFmtId="43" fontId="2" fillId="5" borderId="2" xfId="68" applyFont="1" applyFill="1" applyBorder="1" applyAlignment="1">
      <alignment horizontal="center" vertical="center" wrapText="1"/>
    </xf>
    <xf numFmtId="43" fontId="3" fillId="5" borderId="2" xfId="68" applyFont="1" applyFill="1" applyBorder="1" applyAlignment="1" applyProtection="1">
      <alignment horizontal="left" vertical="center"/>
    </xf>
    <xf numFmtId="43" fontId="0" fillId="5" borderId="2" xfId="68" applyFont="1" applyFill="1" applyBorder="1" applyAlignment="1">
      <alignment vertical="center"/>
    </xf>
    <xf numFmtId="0" fontId="23" fillId="5" borderId="2" xfId="0" applyFont="1" applyFill="1" applyBorder="1" applyAlignment="1">
      <alignment horizontal="center" vertical="center" wrapText="1"/>
    </xf>
    <xf numFmtId="0" fontId="25" fillId="5" borderId="2" xfId="0" applyFont="1" applyFill="1" applyBorder="1" applyAlignment="1">
      <alignment horizontal="left" vertical="center" wrapText="1" indent="2"/>
    </xf>
    <xf numFmtId="0" fontId="23" fillId="5" borderId="2" xfId="0" applyFont="1" applyFill="1" applyBorder="1" applyAlignment="1">
      <alignment vertical="center" wrapText="1"/>
    </xf>
    <xf numFmtId="170" fontId="21" fillId="5" borderId="2" xfId="0" applyNumberFormat="1" applyFont="1" applyFill="1" applyBorder="1" applyAlignment="1">
      <alignment horizontal="center" vertical="center" wrapText="1"/>
    </xf>
    <xf numFmtId="43" fontId="23" fillId="5" borderId="2" xfId="68" applyFont="1" applyFill="1" applyBorder="1" applyAlignment="1">
      <alignment vertical="center" wrapText="1"/>
    </xf>
    <xf numFmtId="43" fontId="20" fillId="5" borderId="2" xfId="68" applyFont="1" applyFill="1" applyBorder="1" applyAlignment="1">
      <alignment horizontal="center" vertical="center" wrapText="1"/>
    </xf>
    <xf numFmtId="43" fontId="44" fillId="14" borderId="2" xfId="68" applyFont="1" applyFill="1" applyBorder="1" applyAlignment="1">
      <alignment horizontal="center" vertical="center" wrapText="1"/>
    </xf>
    <xf numFmtId="43" fontId="3" fillId="14" borderId="2" xfId="68" applyFont="1" applyFill="1" applyBorder="1" applyAlignment="1">
      <alignment vertical="center"/>
    </xf>
    <xf numFmtId="43" fontId="45" fillId="14" borderId="2" xfId="68" applyFont="1" applyFill="1" applyBorder="1" applyAlignment="1">
      <alignment vertical="center"/>
    </xf>
    <xf numFmtId="43" fontId="45" fillId="15" borderId="2" xfId="68" applyFont="1" applyFill="1" applyBorder="1" applyAlignment="1">
      <alignment vertical="center"/>
    </xf>
    <xf numFmtId="43" fontId="3" fillId="15" borderId="2" xfId="68" applyFont="1" applyFill="1" applyBorder="1" applyAlignment="1">
      <alignment vertical="center"/>
    </xf>
    <xf numFmtId="43" fontId="4" fillId="2" borderId="2" xfId="68" applyFont="1" applyFill="1" applyBorder="1" applyAlignment="1">
      <alignment horizontal="center" vertical="center" wrapText="1"/>
    </xf>
    <xf numFmtId="43" fontId="42" fillId="2" borderId="2" xfId="68" applyFont="1" applyFill="1" applyBorder="1" applyAlignment="1">
      <alignment horizontal="center" vertical="center" wrapText="1"/>
    </xf>
    <xf numFmtId="0" fontId="43" fillId="16" borderId="0" xfId="1" applyFont="1" applyFill="1" applyAlignment="1">
      <alignment vertical="center"/>
    </xf>
    <xf numFmtId="0" fontId="43" fillId="5" borderId="0" xfId="1" applyFont="1" applyFill="1" applyAlignment="1">
      <alignment vertical="center"/>
    </xf>
    <xf numFmtId="43" fontId="43" fillId="0" borderId="2" xfId="68" applyFont="1" applyFill="1" applyBorder="1" applyAlignment="1">
      <alignment vertical="center"/>
    </xf>
    <xf numFmtId="0" fontId="43" fillId="0" borderId="0" xfId="1" applyFont="1" applyAlignment="1">
      <alignment vertical="center"/>
    </xf>
    <xf numFmtId="0" fontId="42" fillId="5" borderId="2" xfId="1" applyFont="1" applyFill="1" applyBorder="1" applyAlignment="1">
      <alignment horizontal="center" vertical="center" wrapText="1"/>
    </xf>
    <xf numFmtId="170" fontId="42" fillId="5" borderId="2" xfId="1" applyNumberFormat="1" applyFont="1" applyFill="1" applyBorder="1" applyAlignment="1">
      <alignment horizontal="center" vertical="center" wrapText="1"/>
    </xf>
    <xf numFmtId="43" fontId="42" fillId="5" borderId="2" xfId="68" applyFont="1" applyFill="1" applyBorder="1" applyAlignment="1">
      <alignment horizontal="center" vertical="center" wrapText="1"/>
    </xf>
    <xf numFmtId="9" fontId="42" fillId="5" borderId="2" xfId="70" applyFont="1" applyFill="1" applyBorder="1" applyAlignment="1">
      <alignment horizontal="center" vertical="center" wrapText="1"/>
    </xf>
    <xf numFmtId="0" fontId="43" fillId="5" borderId="2" xfId="4" applyFont="1" applyFill="1" applyBorder="1" applyAlignment="1">
      <alignment horizontal="center" vertical="center" wrapText="1"/>
    </xf>
    <xf numFmtId="0" fontId="47" fillId="11" borderId="0" xfId="1" applyFont="1" applyFill="1" applyBorder="1" applyAlignment="1">
      <alignment vertical="center"/>
    </xf>
    <xf numFmtId="0" fontId="21" fillId="5" borderId="2" xfId="0" applyFont="1" applyFill="1" applyBorder="1" applyAlignment="1">
      <alignment horizontal="center" vertical="center" wrapText="1"/>
    </xf>
    <xf numFmtId="0" fontId="21" fillId="5" borderId="2" xfId="0" applyFont="1" applyFill="1" applyBorder="1" applyAlignment="1">
      <alignment horizontal="left" vertical="center" wrapText="1" indent="2"/>
    </xf>
    <xf numFmtId="0" fontId="21" fillId="5" borderId="2" xfId="0" applyFont="1" applyFill="1" applyBorder="1" applyAlignment="1">
      <alignment vertical="center" wrapText="1"/>
    </xf>
    <xf numFmtId="165" fontId="21" fillId="5" borderId="2" xfId="8" applyFont="1" applyFill="1" applyBorder="1" applyAlignment="1">
      <alignment horizontal="right" vertical="center" wrapText="1"/>
    </xf>
    <xf numFmtId="0" fontId="3" fillId="5" borderId="2" xfId="1" applyFont="1" applyFill="1" applyBorder="1" applyAlignment="1">
      <alignment vertical="center"/>
    </xf>
    <xf numFmtId="170" fontId="3" fillId="5" borderId="2" xfId="1" applyNumberFormat="1" applyFont="1" applyFill="1" applyBorder="1" applyAlignment="1">
      <alignment horizontal="center" vertical="center"/>
    </xf>
    <xf numFmtId="170" fontId="33" fillId="5" borderId="2" xfId="1" applyNumberFormat="1" applyFont="1" applyFill="1" applyBorder="1" applyAlignment="1">
      <alignment horizontal="center" vertical="center"/>
    </xf>
    <xf numFmtId="0" fontId="33" fillId="5" borderId="2" xfId="1" applyFont="1" applyFill="1" applyBorder="1" applyAlignment="1">
      <alignment vertical="center" wrapText="1"/>
    </xf>
    <xf numFmtId="43" fontId="3" fillId="5" borderId="2" xfId="68" applyFont="1" applyFill="1" applyBorder="1" applyAlignment="1">
      <alignment vertical="center"/>
    </xf>
    <xf numFmtId="43" fontId="33" fillId="5" borderId="2" xfId="68" applyFont="1" applyFill="1" applyBorder="1" applyAlignment="1">
      <alignment vertical="center"/>
    </xf>
    <xf numFmtId="43" fontId="45" fillId="20" borderId="2" xfId="68" applyFont="1" applyFill="1" applyBorder="1" applyAlignment="1">
      <alignment vertical="center"/>
    </xf>
    <xf numFmtId="9" fontId="3" fillId="5" borderId="2" xfId="70" applyFont="1" applyFill="1" applyBorder="1" applyAlignment="1">
      <alignment vertical="center"/>
    </xf>
    <xf numFmtId="43" fontId="33" fillId="5" borderId="2" xfId="68" applyFont="1" applyFill="1" applyBorder="1"/>
    <xf numFmtId="0" fontId="23" fillId="5" borderId="2" xfId="0" applyFont="1" applyFill="1" applyBorder="1" applyAlignment="1" applyProtection="1">
      <alignment horizontal="center" vertical="center" wrapText="1"/>
      <protection locked="0"/>
    </xf>
    <xf numFmtId="0" fontId="3" fillId="5" borderId="0" xfId="1" applyFont="1" applyFill="1" applyBorder="1" applyAlignment="1">
      <alignment vertical="center"/>
    </xf>
    <xf numFmtId="170" fontId="33" fillId="5" borderId="2" xfId="1" applyNumberFormat="1" applyFont="1" applyFill="1" applyBorder="1" applyAlignment="1">
      <alignment horizontal="center" vertical="center" wrapText="1"/>
    </xf>
    <xf numFmtId="0" fontId="36" fillId="5" borderId="2" xfId="0" applyFont="1" applyFill="1" applyBorder="1" applyAlignment="1">
      <alignment horizontal="left" vertical="center" wrapText="1" indent="2"/>
    </xf>
    <xf numFmtId="0" fontId="3" fillId="5" borderId="2" xfId="1" applyFont="1" applyFill="1" applyBorder="1" applyAlignment="1">
      <alignment horizontal="center" vertical="center"/>
    </xf>
    <xf numFmtId="0" fontId="4" fillId="2" borderId="2" xfId="2" applyFont="1" applyFill="1" applyBorder="1" applyAlignment="1">
      <alignment horizontal="center" vertical="center" wrapText="1"/>
    </xf>
    <xf numFmtId="0" fontId="21" fillId="0" borderId="2" xfId="0" applyFont="1" applyFill="1" applyBorder="1" applyAlignment="1">
      <alignment horizontal="left" vertical="center" wrapText="1" indent="2"/>
    </xf>
    <xf numFmtId="0" fontId="21" fillId="11" borderId="2" xfId="0" applyFont="1" applyFill="1" applyBorder="1" applyAlignment="1">
      <alignment horizontal="left" vertical="center" wrapText="1" indent="2"/>
    </xf>
    <xf numFmtId="0" fontId="21" fillId="10" borderId="2" xfId="0" applyFont="1" applyFill="1" applyBorder="1" applyAlignment="1">
      <alignment horizontal="left" vertical="center" wrapText="1" indent="2"/>
    </xf>
    <xf numFmtId="0" fontId="45" fillId="16" borderId="2" xfId="1" applyFont="1" applyFill="1" applyBorder="1" applyAlignment="1">
      <alignment vertical="center"/>
    </xf>
    <xf numFmtId="170" fontId="45" fillId="16" borderId="2" xfId="1" applyNumberFormat="1" applyFont="1" applyFill="1" applyBorder="1" applyAlignment="1">
      <alignment horizontal="center" vertical="center"/>
    </xf>
    <xf numFmtId="43" fontId="45" fillId="16" borderId="2" xfId="68" applyFont="1" applyFill="1" applyBorder="1" applyAlignment="1">
      <alignment vertical="center"/>
    </xf>
    <xf numFmtId="9" fontId="45" fillId="16" borderId="2" xfId="70" applyFont="1" applyFill="1" applyBorder="1" applyAlignment="1">
      <alignment vertical="center"/>
    </xf>
    <xf numFmtId="0" fontId="45" fillId="16" borderId="2" xfId="1" applyFont="1" applyFill="1" applyBorder="1" applyAlignment="1">
      <alignment vertical="center" wrapText="1"/>
    </xf>
    <xf numFmtId="0" fontId="45" fillId="16" borderId="2" xfId="1" applyFont="1" applyFill="1" applyBorder="1" applyAlignment="1">
      <alignment horizontal="center" vertical="center"/>
    </xf>
    <xf numFmtId="0" fontId="21" fillId="0" borderId="2" xfId="1" applyFont="1" applyBorder="1" applyAlignment="1">
      <alignment vertical="center"/>
    </xf>
    <xf numFmtId="170" fontId="21" fillId="0" borderId="2" xfId="1" applyNumberFormat="1" applyFont="1" applyBorder="1" applyAlignment="1">
      <alignment horizontal="center" vertical="center"/>
    </xf>
    <xf numFmtId="165" fontId="48" fillId="0" borderId="2" xfId="8" applyFont="1" applyBorder="1" applyAlignment="1">
      <alignment horizontal="center" vertical="center" wrapText="1"/>
    </xf>
    <xf numFmtId="0" fontId="45" fillId="0" borderId="2" xfId="1" applyFont="1" applyBorder="1" applyAlignment="1">
      <alignment horizontal="center" vertical="center"/>
    </xf>
    <xf numFmtId="0" fontId="45" fillId="0" borderId="2" xfId="1" applyFont="1" applyBorder="1" applyAlignment="1">
      <alignment vertical="center"/>
    </xf>
    <xf numFmtId="170" fontId="45" fillId="0" borderId="2" xfId="1" applyNumberFormat="1" applyFont="1" applyBorder="1" applyAlignment="1">
      <alignment horizontal="center" vertical="center"/>
    </xf>
    <xf numFmtId="43" fontId="45" fillId="0" borderId="2" xfId="68" applyFont="1" applyFill="1" applyBorder="1" applyAlignment="1">
      <alignment vertical="center"/>
    </xf>
    <xf numFmtId="0" fontId="45" fillId="0" borderId="2" xfId="1" applyFont="1" applyBorder="1" applyAlignment="1">
      <alignment vertical="center" wrapText="1"/>
    </xf>
    <xf numFmtId="2" fontId="21" fillId="0" borderId="2" xfId="1" applyNumberFormat="1" applyFont="1" applyBorder="1" applyAlignment="1">
      <alignment horizontal="right" vertical="center"/>
    </xf>
    <xf numFmtId="9" fontId="45" fillId="5" borderId="2" xfId="70" applyFont="1" applyFill="1" applyBorder="1" applyAlignment="1">
      <alignment horizontal="center" vertical="center"/>
    </xf>
    <xf numFmtId="9" fontId="45" fillId="0" borderId="2" xfId="70" applyFont="1" applyFill="1" applyBorder="1" applyAlignment="1">
      <alignment vertical="center"/>
    </xf>
    <xf numFmtId="165" fontId="48" fillId="0" borderId="2" xfId="8" applyFont="1" applyFill="1" applyBorder="1" applyAlignment="1">
      <alignment horizontal="center" vertical="center" wrapText="1"/>
    </xf>
    <xf numFmtId="2" fontId="46" fillId="0" borderId="2" xfId="0" applyNumberFormat="1" applyFont="1" applyBorder="1" applyAlignment="1">
      <alignment horizontal="right" vertical="center"/>
    </xf>
    <xf numFmtId="0" fontId="21" fillId="18" borderId="2" xfId="1" applyFont="1" applyFill="1" applyBorder="1" applyAlignment="1">
      <alignment vertical="center"/>
    </xf>
    <xf numFmtId="170" fontId="21" fillId="18" borderId="2" xfId="1" applyNumberFormat="1" applyFont="1" applyFill="1" applyBorder="1" applyAlignment="1">
      <alignment horizontal="center" vertical="center"/>
    </xf>
    <xf numFmtId="2" fontId="21" fillId="18" borderId="2" xfId="1" applyNumberFormat="1" applyFont="1" applyFill="1" applyBorder="1" applyAlignment="1">
      <alignment horizontal="right" vertical="center"/>
    </xf>
    <xf numFmtId="0" fontId="49" fillId="0" borderId="2" xfId="0" applyFont="1" applyBorder="1" applyAlignment="1">
      <alignment horizontal="center" vertical="center" wrapText="1"/>
    </xf>
    <xf numFmtId="0" fontId="21" fillId="5" borderId="2" xfId="1" applyFont="1" applyFill="1" applyBorder="1" applyAlignment="1">
      <alignment vertical="center"/>
    </xf>
    <xf numFmtId="170" fontId="21" fillId="5" borderId="2" xfId="1" applyNumberFormat="1" applyFont="1" applyFill="1" applyBorder="1" applyAlignment="1">
      <alignment horizontal="center" vertical="center"/>
    </xf>
    <xf numFmtId="2" fontId="21" fillId="5" borderId="2" xfId="1" applyNumberFormat="1" applyFont="1" applyFill="1" applyBorder="1" applyAlignment="1">
      <alignment horizontal="right" vertical="center"/>
    </xf>
    <xf numFmtId="0" fontId="45" fillId="5" borderId="2" xfId="1" applyFont="1" applyFill="1" applyBorder="1" applyAlignment="1">
      <alignment horizontal="center" vertical="center"/>
    </xf>
    <xf numFmtId="0" fontId="45" fillId="5" borderId="2" xfId="1" applyFont="1" applyFill="1" applyBorder="1" applyAlignment="1">
      <alignment vertical="center"/>
    </xf>
    <xf numFmtId="170" fontId="45" fillId="5" borderId="2" xfId="1" applyNumberFormat="1" applyFont="1" applyFill="1" applyBorder="1" applyAlignment="1">
      <alignment horizontal="center" vertical="center"/>
    </xf>
    <xf numFmtId="43" fontId="45" fillId="5" borderId="2" xfId="68" applyFont="1" applyFill="1" applyBorder="1" applyAlignment="1">
      <alignment vertical="center"/>
    </xf>
    <xf numFmtId="9" fontId="45" fillId="5" borderId="2" xfId="70" applyFont="1" applyFill="1" applyBorder="1" applyAlignment="1">
      <alignment vertical="center"/>
    </xf>
    <xf numFmtId="0" fontId="45" fillId="5" borderId="2" xfId="1" applyFont="1" applyFill="1" applyBorder="1" applyAlignment="1">
      <alignment vertical="center" wrapText="1"/>
    </xf>
    <xf numFmtId="0" fontId="45" fillId="11" borderId="2" xfId="1" applyFont="1" applyFill="1" applyBorder="1" applyAlignment="1">
      <alignment vertical="center"/>
    </xf>
    <xf numFmtId="43" fontId="45" fillId="0" borderId="2" xfId="68" applyFont="1" applyBorder="1" applyAlignment="1">
      <alignment vertical="center"/>
    </xf>
    <xf numFmtId="170" fontId="45" fillId="11" borderId="2" xfId="1" applyNumberFormat="1" applyFont="1" applyFill="1" applyBorder="1" applyAlignment="1">
      <alignment horizontal="center" vertical="center"/>
    </xf>
    <xf numFmtId="43" fontId="45" fillId="11" borderId="2" xfId="68" applyFont="1" applyFill="1" applyBorder="1" applyAlignment="1">
      <alignment vertical="center"/>
    </xf>
    <xf numFmtId="9" fontId="45" fillId="11" borderId="2" xfId="70" applyFont="1" applyFill="1" applyBorder="1" applyAlignment="1">
      <alignment vertical="center"/>
    </xf>
    <xf numFmtId="0" fontId="45" fillId="11" borderId="2" xfId="1" applyFont="1" applyFill="1" applyBorder="1" applyAlignment="1">
      <alignment vertical="center" wrapText="1"/>
    </xf>
    <xf numFmtId="0" fontId="45" fillId="11" borderId="2" xfId="1" applyFont="1" applyFill="1" applyBorder="1" applyAlignment="1">
      <alignment horizontal="center" vertical="center"/>
    </xf>
    <xf numFmtId="0" fontId="19" fillId="11" borderId="2" xfId="1" applyFont="1" applyFill="1" applyBorder="1" applyAlignment="1">
      <alignment vertical="center"/>
    </xf>
    <xf numFmtId="170" fontId="19" fillId="11" borderId="2" xfId="1" applyNumberFormat="1" applyFont="1" applyFill="1" applyBorder="1" applyAlignment="1">
      <alignment horizontal="center" vertical="center"/>
    </xf>
    <xf numFmtId="43" fontId="19" fillId="11" borderId="2" xfId="68" applyFont="1" applyFill="1" applyBorder="1" applyAlignment="1">
      <alignment vertical="center"/>
    </xf>
    <xf numFmtId="43" fontId="19" fillId="19" borderId="2" xfId="68" applyFont="1" applyFill="1" applyBorder="1" applyAlignment="1">
      <alignment vertical="center"/>
    </xf>
    <xf numFmtId="9" fontId="19" fillId="11" borderId="2" xfId="70" applyFont="1" applyFill="1" applyBorder="1" applyAlignment="1">
      <alignment vertical="center"/>
    </xf>
    <xf numFmtId="0" fontId="19" fillId="11" borderId="2" xfId="1" applyFont="1" applyFill="1" applyBorder="1" applyAlignment="1">
      <alignment vertical="center" wrapText="1"/>
    </xf>
    <xf numFmtId="0" fontId="19" fillId="11" borderId="2" xfId="1" applyFont="1" applyFill="1" applyBorder="1" applyAlignment="1">
      <alignment horizontal="center" vertical="center"/>
    </xf>
    <xf numFmtId="0" fontId="45" fillId="11" borderId="1" xfId="1" applyFont="1" applyFill="1" applyBorder="1" applyAlignment="1">
      <alignment vertical="center"/>
    </xf>
    <xf numFmtId="170" fontId="45" fillId="11" borderId="1" xfId="1" applyNumberFormat="1" applyFont="1" applyFill="1" applyBorder="1" applyAlignment="1">
      <alignment horizontal="center" vertical="center"/>
    </xf>
    <xf numFmtId="43" fontId="45" fillId="11" borderId="1" xfId="68" applyFont="1" applyFill="1" applyBorder="1" applyAlignment="1">
      <alignment vertical="center"/>
    </xf>
    <xf numFmtId="43" fontId="45" fillId="14" borderId="1" xfId="68" applyFont="1" applyFill="1" applyBorder="1" applyAlignment="1">
      <alignment vertical="center"/>
    </xf>
    <xf numFmtId="9" fontId="45" fillId="11" borderId="1" xfId="70" applyFont="1" applyFill="1" applyBorder="1" applyAlignment="1">
      <alignment vertical="center"/>
    </xf>
    <xf numFmtId="0" fontId="41" fillId="11" borderId="2" xfId="1" applyFont="1" applyFill="1" applyBorder="1" applyAlignment="1">
      <alignment vertical="center" wrapText="1"/>
    </xf>
    <xf numFmtId="0" fontId="45" fillId="8" borderId="1" xfId="1" applyFont="1" applyFill="1" applyBorder="1" applyAlignment="1">
      <alignment vertical="center"/>
    </xf>
    <xf numFmtId="170" fontId="45" fillId="8" borderId="1" xfId="1" applyNumberFormat="1" applyFont="1" applyFill="1" applyBorder="1" applyAlignment="1">
      <alignment horizontal="center" vertical="center"/>
    </xf>
    <xf numFmtId="43" fontId="45" fillId="8" borderId="1" xfId="68" applyFont="1" applyFill="1" applyBorder="1" applyAlignment="1">
      <alignment vertical="center"/>
    </xf>
    <xf numFmtId="43" fontId="45" fillId="8" borderId="2" xfId="68" applyFont="1" applyFill="1" applyBorder="1" applyAlignment="1">
      <alignment vertical="center"/>
    </xf>
    <xf numFmtId="43" fontId="45" fillId="15" borderId="1" xfId="68" applyFont="1" applyFill="1" applyBorder="1" applyAlignment="1">
      <alignment vertical="center"/>
    </xf>
    <xf numFmtId="9" fontId="45" fillId="8" borderId="1" xfId="70" applyFont="1" applyFill="1" applyBorder="1" applyAlignment="1">
      <alignment vertical="center"/>
    </xf>
    <xf numFmtId="43" fontId="50" fillId="8" borderId="1" xfId="68" applyFont="1" applyFill="1" applyBorder="1" applyAlignment="1">
      <alignment vertical="center"/>
    </xf>
    <xf numFmtId="0" fontId="50" fillId="8" borderId="2" xfId="1" applyFont="1" applyFill="1" applyBorder="1" applyAlignment="1">
      <alignment vertical="center" wrapText="1"/>
    </xf>
    <xf numFmtId="0" fontId="21" fillId="17" borderId="2" xfId="0" applyFont="1" applyFill="1" applyBorder="1" applyAlignment="1">
      <alignment horizontal="left" vertical="center" wrapText="1" indent="2"/>
    </xf>
    <xf numFmtId="0" fontId="45" fillId="17" borderId="2" xfId="1" applyFont="1" applyFill="1" applyBorder="1" applyAlignment="1">
      <alignment vertical="center"/>
    </xf>
    <xf numFmtId="170" fontId="45" fillId="17" borderId="2" xfId="1" applyNumberFormat="1" applyFont="1" applyFill="1" applyBorder="1" applyAlignment="1">
      <alignment horizontal="center" vertical="center"/>
    </xf>
    <xf numFmtId="43" fontId="45" fillId="17" borderId="2" xfId="68" applyFont="1" applyFill="1" applyBorder="1" applyAlignment="1">
      <alignment vertical="center"/>
    </xf>
    <xf numFmtId="9" fontId="45" fillId="17" borderId="2" xfId="70" applyFont="1" applyFill="1" applyBorder="1" applyAlignment="1">
      <alignment vertical="center"/>
    </xf>
    <xf numFmtId="0" fontId="45" fillId="17" borderId="2" xfId="1" applyFont="1" applyFill="1" applyBorder="1" applyAlignment="1">
      <alignment vertical="center" wrapText="1"/>
    </xf>
    <xf numFmtId="0" fontId="45" fillId="17" borderId="2" xfId="1" applyFont="1" applyFill="1" applyBorder="1" applyAlignment="1">
      <alignment horizontal="center" vertical="center"/>
    </xf>
    <xf numFmtId="0" fontId="20" fillId="5" borderId="2" xfId="0" applyFont="1" applyFill="1" applyBorder="1" applyAlignment="1">
      <alignment horizontal="center" vertical="center" wrapText="1"/>
    </xf>
    <xf numFmtId="0" fontId="20" fillId="5" borderId="2" xfId="0" applyFont="1" applyFill="1" applyBorder="1" applyAlignment="1">
      <alignment vertical="center" wrapText="1"/>
    </xf>
    <xf numFmtId="0" fontId="51" fillId="10" borderId="2" xfId="0" applyFont="1" applyFill="1" applyBorder="1" applyAlignment="1">
      <alignment horizontal="left" vertical="center" wrapText="1" indent="2"/>
    </xf>
    <xf numFmtId="0" fontId="21" fillId="0" borderId="1" xfId="0" applyFont="1" applyFill="1" applyBorder="1" applyAlignment="1">
      <alignment horizontal="left" vertical="center" wrapText="1" indent="2"/>
    </xf>
    <xf numFmtId="0" fontId="23" fillId="0" borderId="1" xfId="0" applyFont="1" applyBorder="1" applyAlignment="1">
      <alignment vertical="center" wrapText="1"/>
    </xf>
    <xf numFmtId="170" fontId="21" fillId="0" borderId="1" xfId="0" applyNumberFormat="1" applyFont="1" applyBorder="1" applyAlignment="1">
      <alignment horizontal="center" vertical="center" wrapText="1"/>
    </xf>
    <xf numFmtId="43" fontId="23" fillId="0" borderId="1" xfId="68" applyFont="1" applyBorder="1" applyAlignment="1">
      <alignment vertical="center" wrapText="1"/>
    </xf>
    <xf numFmtId="43" fontId="20" fillId="0" borderId="1" xfId="68" applyFont="1" applyBorder="1" applyAlignment="1">
      <alignment horizontal="center" vertical="center" wrapText="1"/>
    </xf>
    <xf numFmtId="0" fontId="51" fillId="10" borderId="16" xfId="0" applyFont="1" applyFill="1" applyBorder="1" applyAlignment="1">
      <alignment horizontal="left" vertical="center" wrapText="1" indent="2"/>
    </xf>
    <xf numFmtId="43" fontId="30" fillId="10" borderId="17" xfId="68" applyFont="1" applyFill="1" applyBorder="1" applyAlignment="1">
      <alignment vertical="center"/>
    </xf>
    <xf numFmtId="0" fontId="2" fillId="5" borderId="2" xfId="1" applyFill="1" applyBorder="1" applyAlignment="1">
      <alignment horizontal="center" vertical="center" wrapText="1"/>
    </xf>
    <xf numFmtId="43" fontId="5" fillId="5" borderId="2" xfId="68" applyFont="1" applyFill="1" applyBorder="1" applyAlignment="1">
      <alignment vertical="center"/>
    </xf>
    <xf numFmtId="0" fontId="3" fillId="5" borderId="2" xfId="1" applyFont="1" applyFill="1" applyBorder="1" applyAlignment="1" applyProtection="1">
      <alignment horizontal="left" vertical="center"/>
    </xf>
    <xf numFmtId="0" fontId="20" fillId="0" borderId="2" xfId="0" applyFont="1" applyFill="1" applyBorder="1" applyAlignment="1">
      <alignment vertical="center" wrapText="1"/>
    </xf>
    <xf numFmtId="165" fontId="20" fillId="0" borderId="2" xfId="8" applyFont="1" applyFill="1" applyBorder="1" applyAlignment="1">
      <alignment horizontal="center" vertical="center" wrapText="1"/>
    </xf>
    <xf numFmtId="43" fontId="20" fillId="0" borderId="2" xfId="68" applyFont="1" applyFill="1" applyBorder="1" applyAlignment="1">
      <alignment horizontal="center" vertical="center" wrapText="1"/>
    </xf>
    <xf numFmtId="43" fontId="44" fillId="0" borderId="2" xfId="68" applyFont="1" applyFill="1" applyBorder="1" applyAlignment="1">
      <alignment horizontal="center" vertical="center" wrapText="1"/>
    </xf>
    <xf numFmtId="0" fontId="20" fillId="9" borderId="2" xfId="0" applyFont="1" applyFill="1" applyBorder="1" applyAlignment="1">
      <alignment horizontal="center" vertical="center" wrapText="1"/>
    </xf>
    <xf numFmtId="0" fontId="20" fillId="9" borderId="2" xfId="0" applyFont="1" applyFill="1" applyBorder="1" applyAlignment="1">
      <alignment vertical="center" wrapText="1"/>
    </xf>
    <xf numFmtId="170" fontId="20" fillId="9" borderId="2" xfId="0" applyNumberFormat="1" applyFont="1" applyFill="1" applyBorder="1" applyAlignment="1">
      <alignment horizontal="center" vertical="center" wrapText="1"/>
    </xf>
    <xf numFmtId="165" fontId="20" fillId="9" borderId="2" xfId="8" applyFont="1" applyFill="1" applyBorder="1" applyAlignment="1">
      <alignment horizontal="center" vertical="center" wrapText="1"/>
    </xf>
    <xf numFmtId="0" fontId="3" fillId="9" borderId="2" xfId="1" applyFont="1" applyFill="1" applyBorder="1" applyAlignment="1">
      <alignment vertical="center"/>
    </xf>
    <xf numFmtId="170" fontId="3" fillId="9" borderId="2" xfId="1" applyNumberFormat="1" applyFont="1" applyFill="1" applyBorder="1" applyAlignment="1">
      <alignment horizontal="center" vertical="center"/>
    </xf>
    <xf numFmtId="43" fontId="20" fillId="9" borderId="2" xfId="68" applyFont="1" applyFill="1" applyBorder="1" applyAlignment="1">
      <alignment horizontal="center" vertical="center" wrapText="1"/>
    </xf>
    <xf numFmtId="43" fontId="44" fillId="9" borderId="2" xfId="68" applyFont="1" applyFill="1" applyBorder="1" applyAlignment="1">
      <alignment horizontal="center" vertical="center" wrapText="1"/>
    </xf>
    <xf numFmtId="9" fontId="3" fillId="9" borderId="2" xfId="70" applyFont="1" applyFill="1" applyBorder="1" applyAlignment="1">
      <alignment vertical="center"/>
    </xf>
    <xf numFmtId="0" fontId="3" fillId="9" borderId="2" xfId="1" applyFont="1" applyFill="1" applyBorder="1" applyAlignment="1">
      <alignment vertical="center" wrapText="1"/>
    </xf>
    <xf numFmtId="0" fontId="3" fillId="9" borderId="2" xfId="1" applyFont="1" applyFill="1" applyBorder="1" applyAlignment="1">
      <alignment horizontal="center" vertical="center"/>
    </xf>
    <xf numFmtId="0" fontId="25" fillId="0" borderId="2" xfId="0" applyFont="1" applyFill="1" applyBorder="1" applyAlignment="1">
      <alignment horizontal="left" vertical="center" wrapText="1" indent="2"/>
    </xf>
    <xf numFmtId="0" fontId="23" fillId="0" borderId="2" xfId="0" applyFont="1" applyFill="1" applyBorder="1" applyAlignment="1">
      <alignment vertical="center" wrapText="1"/>
    </xf>
    <xf numFmtId="170" fontId="23" fillId="0" borderId="2" xfId="0" applyNumberFormat="1" applyFont="1" applyFill="1" applyBorder="1" applyAlignment="1">
      <alignment horizontal="center" vertical="center" wrapText="1"/>
    </xf>
    <xf numFmtId="170" fontId="21" fillId="0" borderId="2" xfId="0" applyNumberFormat="1" applyFont="1" applyFill="1" applyBorder="1" applyAlignment="1">
      <alignment horizontal="center" vertical="center" wrapText="1"/>
    </xf>
    <xf numFmtId="165" fontId="23" fillId="0" borderId="2" xfId="8" applyFont="1" applyFill="1" applyBorder="1" applyAlignment="1">
      <alignment vertical="center" wrapText="1"/>
    </xf>
    <xf numFmtId="9" fontId="3" fillId="0" borderId="2" xfId="68" applyNumberFormat="1" applyFont="1" applyFill="1" applyBorder="1" applyAlignment="1">
      <alignment vertical="center"/>
    </xf>
    <xf numFmtId="0" fontId="23" fillId="0" borderId="2" xfId="0" applyFont="1" applyFill="1" applyBorder="1" applyAlignment="1">
      <alignment horizontal="left" vertical="center" wrapText="1" indent="2"/>
    </xf>
    <xf numFmtId="170" fontId="33" fillId="0" borderId="2" xfId="1" applyNumberFormat="1" applyFont="1" applyFill="1" applyBorder="1" applyAlignment="1">
      <alignment horizontal="center" vertical="center"/>
    </xf>
    <xf numFmtId="0" fontId="33" fillId="0" borderId="2" xfId="1" applyFont="1" applyFill="1" applyBorder="1" applyAlignment="1">
      <alignment vertical="center" wrapText="1"/>
    </xf>
    <xf numFmtId="43" fontId="33" fillId="0" borderId="2" xfId="68" applyFont="1" applyFill="1" applyBorder="1" applyAlignment="1">
      <alignment vertical="center"/>
    </xf>
    <xf numFmtId="2" fontId="33" fillId="0" borderId="2" xfId="68" applyNumberFormat="1" applyFont="1" applyFill="1" applyBorder="1" applyAlignment="1">
      <alignment vertical="center"/>
    </xf>
    <xf numFmtId="9" fontId="33" fillId="0" borderId="2" xfId="70" applyFont="1" applyFill="1" applyBorder="1" applyAlignment="1">
      <alignment vertical="center"/>
    </xf>
    <xf numFmtId="170" fontId="33" fillId="0" borderId="2" xfId="1" applyNumberFormat="1" applyFont="1" applyFill="1" applyBorder="1" applyAlignment="1">
      <alignment horizontal="left" vertical="center" wrapText="1"/>
    </xf>
    <xf numFmtId="0" fontId="33" fillId="0" borderId="2" xfId="1" applyFont="1" applyFill="1" applyBorder="1" applyAlignment="1">
      <alignment vertical="top" wrapText="1"/>
    </xf>
    <xf numFmtId="43" fontId="42" fillId="0" borderId="2" xfId="68" applyFont="1" applyFill="1" applyBorder="1" applyAlignment="1">
      <alignment vertical="center"/>
    </xf>
    <xf numFmtId="0" fontId="23" fillId="0" borderId="2" xfId="0" applyFont="1" applyFill="1" applyBorder="1" applyAlignment="1">
      <alignment horizontal="left" vertical="center" wrapText="1"/>
    </xf>
    <xf numFmtId="43" fontId="3" fillId="0" borderId="2" xfId="68" applyFont="1" applyFill="1" applyBorder="1" applyAlignment="1">
      <alignment vertical="center" wrapText="1"/>
    </xf>
    <xf numFmtId="170" fontId="23" fillId="0" borderId="2" xfId="0" applyNumberFormat="1" applyFont="1" applyFill="1" applyBorder="1" applyAlignment="1">
      <alignment horizontal="center" vertical="center"/>
    </xf>
    <xf numFmtId="43" fontId="33" fillId="0" borderId="2" xfId="68" applyFont="1" applyFill="1" applyBorder="1"/>
    <xf numFmtId="168" fontId="23" fillId="0" borderId="2" xfId="0" applyNumberFormat="1" applyFont="1" applyFill="1" applyBorder="1" applyAlignment="1">
      <alignment horizontal="center" vertical="center"/>
    </xf>
    <xf numFmtId="170" fontId="3" fillId="0" borderId="2" xfId="1" applyNumberFormat="1" applyFont="1" applyFill="1" applyBorder="1" applyAlignment="1">
      <alignment vertical="center"/>
    </xf>
    <xf numFmtId="165" fontId="23" fillId="0" borderId="2" xfId="8" applyFont="1" applyFill="1" applyBorder="1" applyAlignment="1">
      <alignment horizontal="left" vertical="center" wrapText="1"/>
    </xf>
    <xf numFmtId="170" fontId="3" fillId="0" borderId="2" xfId="1" applyNumberFormat="1" applyFont="1" applyFill="1" applyBorder="1"/>
    <xf numFmtId="43" fontId="3" fillId="0" borderId="2" xfId="68" applyFont="1" applyFill="1" applyBorder="1"/>
    <xf numFmtId="43" fontId="3" fillId="0" borderId="2" xfId="68" applyFont="1" applyFill="1" applyBorder="1" applyAlignment="1">
      <alignment horizontal="center" vertical="center"/>
    </xf>
    <xf numFmtId="9" fontId="3" fillId="0" borderId="2" xfId="70" applyFont="1" applyFill="1" applyBorder="1"/>
    <xf numFmtId="43" fontId="42" fillId="0" borderId="2" xfId="68" applyFont="1" applyFill="1" applyBorder="1" applyAlignment="1">
      <alignment horizontal="center" vertical="center"/>
    </xf>
    <xf numFmtId="0" fontId="20" fillId="11" borderId="2" xfId="0" applyFont="1" applyFill="1" applyBorder="1" applyAlignment="1">
      <alignment horizontal="center" vertical="center" wrapText="1"/>
    </xf>
    <xf numFmtId="0" fontId="20" fillId="11" borderId="2" xfId="0" applyFont="1" applyFill="1" applyBorder="1" applyAlignment="1">
      <alignment vertical="center" wrapText="1"/>
    </xf>
    <xf numFmtId="14" fontId="20" fillId="11" borderId="2" xfId="0" applyNumberFormat="1" applyFont="1" applyFill="1" applyBorder="1" applyAlignment="1">
      <alignment horizontal="center" vertical="center" wrapText="1"/>
    </xf>
    <xf numFmtId="165" fontId="20" fillId="11" borderId="2" xfId="8" applyFont="1" applyFill="1" applyBorder="1" applyAlignment="1">
      <alignment horizontal="center" vertical="center" wrapText="1"/>
    </xf>
    <xf numFmtId="165" fontId="3" fillId="11" borderId="2" xfId="1" applyNumberFormat="1" applyFont="1" applyFill="1" applyBorder="1"/>
    <xf numFmtId="43" fontId="3" fillId="11" borderId="2" xfId="68" applyFont="1" applyFill="1" applyBorder="1" applyAlignment="1">
      <alignment wrapText="1"/>
    </xf>
    <xf numFmtId="0" fontId="21" fillId="11" borderId="2" xfId="0" applyFont="1" applyFill="1" applyBorder="1" applyAlignment="1">
      <alignment horizontal="center" vertical="center" wrapText="1"/>
    </xf>
    <xf numFmtId="168" fontId="21" fillId="11" borderId="2" xfId="0" applyNumberFormat="1" applyFont="1" applyFill="1" applyBorder="1" applyAlignment="1">
      <alignment horizontal="center" vertical="center" wrapText="1"/>
    </xf>
    <xf numFmtId="43" fontId="3" fillId="11" borderId="2" xfId="1" applyNumberFormat="1" applyFont="1" applyFill="1" applyBorder="1"/>
    <xf numFmtId="0" fontId="21" fillId="11" borderId="2" xfId="0" applyFont="1" applyFill="1" applyBorder="1" applyAlignment="1">
      <alignment vertical="center" wrapText="1"/>
    </xf>
    <xf numFmtId="0" fontId="23" fillId="11" borderId="2" xfId="0" applyFont="1" applyFill="1" applyBorder="1" applyAlignment="1">
      <alignment horizontal="center" vertical="center" wrapText="1"/>
    </xf>
    <xf numFmtId="0" fontId="23" fillId="11" borderId="2" xfId="0" applyFont="1" applyFill="1" applyBorder="1" applyAlignment="1">
      <alignment horizontal="left" vertical="center" wrapText="1" indent="2"/>
    </xf>
    <xf numFmtId="0" fontId="23" fillId="11" borderId="2" xfId="0" applyFont="1" applyFill="1" applyBorder="1" applyAlignment="1">
      <alignment vertical="center" wrapText="1"/>
    </xf>
    <xf numFmtId="0" fontId="24" fillId="11" borderId="2" xfId="0" applyFont="1" applyFill="1" applyBorder="1" applyAlignment="1">
      <alignment horizontal="center" vertical="center" wrapText="1"/>
    </xf>
    <xf numFmtId="0" fontId="24" fillId="11" borderId="2" xfId="0" applyFont="1" applyFill="1" applyBorder="1" applyAlignment="1">
      <alignment vertical="center" wrapText="1"/>
    </xf>
    <xf numFmtId="0" fontId="3" fillId="8" borderId="0" xfId="1" applyFont="1" applyFill="1" applyBorder="1" applyAlignment="1">
      <alignment wrapText="1"/>
    </xf>
    <xf numFmtId="2" fontId="3" fillId="11" borderId="2" xfId="1" applyNumberFormat="1" applyFont="1" applyFill="1" applyBorder="1"/>
    <xf numFmtId="43" fontId="3" fillId="8" borderId="2" xfId="68" applyFont="1" applyFill="1" applyBorder="1" applyAlignment="1" applyProtection="1">
      <alignment horizontal="left" vertical="center"/>
    </xf>
    <xf numFmtId="0" fontId="3" fillId="5" borderId="2" xfId="1" applyFont="1" applyFill="1" applyBorder="1" applyAlignment="1">
      <alignment vertical="center" wrapText="1"/>
    </xf>
    <xf numFmtId="0" fontId="36" fillId="0" borderId="2" xfId="1" applyFont="1" applyFill="1" applyBorder="1" applyAlignment="1">
      <alignment vertical="center" wrapText="1"/>
    </xf>
    <xf numFmtId="0" fontId="3" fillId="0" borderId="2" xfId="1" applyFont="1" applyFill="1" applyBorder="1" applyAlignment="1">
      <alignment wrapText="1"/>
    </xf>
    <xf numFmtId="0" fontId="3" fillId="8" borderId="2" xfId="1" applyFont="1" applyFill="1" applyBorder="1" applyAlignment="1">
      <alignment vertical="center" wrapText="1"/>
    </xf>
    <xf numFmtId="0" fontId="45" fillId="11" borderId="1" xfId="1" applyFont="1" applyFill="1" applyBorder="1" applyAlignment="1">
      <alignment vertical="center" wrapText="1"/>
    </xf>
    <xf numFmtId="0" fontId="45" fillId="8" borderId="1" xfId="1" applyFont="1" applyFill="1" applyBorder="1" applyAlignment="1">
      <alignment vertical="center" wrapText="1"/>
    </xf>
    <xf numFmtId="0" fontId="40" fillId="0" borderId="0" xfId="0" applyFont="1" applyAlignment="1">
      <alignment vertical="center" wrapText="1"/>
    </xf>
    <xf numFmtId="0" fontId="33" fillId="0" borderId="2" xfId="1" applyFont="1" applyBorder="1" applyAlignment="1">
      <alignment horizontal="left" vertical="center" wrapText="1"/>
    </xf>
    <xf numFmtId="0" fontId="33" fillId="0" borderId="2" xfId="1" applyFont="1" applyBorder="1" applyAlignment="1">
      <alignment horizontal="left" vertical="top" wrapText="1"/>
    </xf>
    <xf numFmtId="0" fontId="21" fillId="0" borderId="2" xfId="0" applyFont="1" applyBorder="1" applyAlignment="1" applyProtection="1">
      <alignment horizontal="center" vertical="center" wrapText="1"/>
      <protection locked="0"/>
    </xf>
    <xf numFmtId="0" fontId="3" fillId="0" borderId="2" xfId="1" applyFont="1" applyBorder="1" applyAlignment="1">
      <alignment horizontal="left" vertical="center" wrapText="1"/>
    </xf>
    <xf numFmtId="0" fontId="36" fillId="0" borderId="2" xfId="1" applyFont="1" applyBorder="1" applyAlignment="1">
      <alignment horizontal="left" vertical="center" wrapText="1"/>
    </xf>
    <xf numFmtId="0" fontId="4" fillId="2" borderId="2" xfId="2" applyFont="1" applyFill="1" applyBorder="1" applyAlignment="1">
      <alignment horizontal="center" vertical="center" wrapText="1"/>
    </xf>
    <xf numFmtId="0" fontId="2" fillId="0" borderId="2" xfId="1" applyBorder="1" applyAlignment="1">
      <alignment horizontal="center" vertical="center" wrapText="1"/>
    </xf>
    <xf numFmtId="0" fontId="4" fillId="2" borderId="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2" fillId="0" borderId="7" xfId="1" applyBorder="1" applyAlignment="1">
      <alignment horizontal="center" vertical="center" wrapText="1"/>
    </xf>
    <xf numFmtId="0" fontId="4" fillId="2" borderId="2" xfId="2" applyFont="1" applyFill="1" applyBorder="1" applyAlignment="1">
      <alignment horizontal="center" vertical="center"/>
    </xf>
    <xf numFmtId="0" fontId="2" fillId="0" borderId="2" xfId="1" applyBorder="1" applyAlignment="1">
      <alignment horizontal="center" vertical="center"/>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2" xfId="1" applyFont="1" applyFill="1" applyBorder="1" applyAlignment="1">
      <alignment horizontal="center" vertical="center"/>
    </xf>
    <xf numFmtId="0" fontId="8" fillId="2" borderId="2" xfId="1" applyFont="1" applyFill="1" applyBorder="1" applyAlignment="1">
      <alignment horizontal="center" vertical="center" wrapText="1"/>
    </xf>
    <xf numFmtId="169" fontId="4" fillId="2" borderId="2" xfId="68" applyNumberFormat="1" applyFont="1" applyFill="1" applyBorder="1" applyAlignment="1">
      <alignment horizontal="center" vertical="center" wrapText="1"/>
    </xf>
    <xf numFmtId="43" fontId="4" fillId="2" borderId="2" xfId="68" applyFont="1" applyFill="1" applyBorder="1" applyAlignment="1">
      <alignment horizontal="center" vertical="center" wrapText="1"/>
    </xf>
    <xf numFmtId="170" fontId="4" fillId="2" borderId="2" xfId="1" applyNumberFormat="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7" xfId="1" applyFont="1" applyFill="1" applyBorder="1" applyAlignment="1">
      <alignment horizontal="center" vertical="center" wrapText="1"/>
    </xf>
    <xf numFmtId="43" fontId="31" fillId="2" borderId="1" xfId="68" applyFont="1" applyFill="1" applyBorder="1" applyAlignment="1">
      <alignment horizontal="center" vertical="center" wrapText="1"/>
    </xf>
    <xf numFmtId="43" fontId="31" fillId="2" borderId="6" xfId="68" applyFont="1" applyFill="1" applyBorder="1" applyAlignment="1">
      <alignment horizontal="center" vertical="center" wrapText="1"/>
    </xf>
    <xf numFmtId="43" fontId="31" fillId="2" borderId="7" xfId="68" applyFont="1" applyFill="1" applyBorder="1" applyAlignment="1">
      <alignment horizontal="center" vertical="center" wrapText="1"/>
    </xf>
    <xf numFmtId="9" fontId="4" fillId="2" borderId="2" xfId="70" applyFont="1" applyFill="1" applyBorder="1" applyAlignment="1">
      <alignment horizontal="center" vertical="center" wrapText="1"/>
    </xf>
    <xf numFmtId="9" fontId="4" fillId="2" borderId="1" xfId="70" applyFont="1" applyFill="1" applyBorder="1" applyAlignment="1">
      <alignment horizontal="center" vertical="center" wrapText="1"/>
    </xf>
    <xf numFmtId="9" fontId="4" fillId="2" borderId="7" xfId="70" applyFont="1" applyFill="1" applyBorder="1" applyAlignment="1">
      <alignment horizontal="center" vertical="center" wrapText="1"/>
    </xf>
    <xf numFmtId="0" fontId="45" fillId="0" borderId="1" xfId="1" applyFont="1" applyBorder="1" applyAlignment="1">
      <alignment horizontal="left" vertical="center" wrapText="1"/>
    </xf>
    <xf numFmtId="0" fontId="45" fillId="0" borderId="6" xfId="1" applyFont="1" applyBorder="1" applyAlignment="1">
      <alignment horizontal="left" vertical="center" wrapText="1"/>
    </xf>
    <xf numFmtId="0" fontId="45" fillId="0" borderId="7" xfId="1" applyFont="1" applyBorder="1" applyAlignment="1">
      <alignment horizontal="left" vertical="center" wrapText="1"/>
    </xf>
  </cellXfs>
  <cellStyles count="71">
    <cellStyle name="Body" xfId="5"/>
    <cellStyle name="Comma" xfId="68" builtinId="3"/>
    <cellStyle name="Comma  - Style1" xfId="6"/>
    <cellStyle name="Comma 11 2" xfId="7"/>
    <cellStyle name="Comma 2" xfId="8"/>
    <cellStyle name="Comma 2 2" xfId="9"/>
    <cellStyle name="Comma 2 2 2" xfId="10"/>
    <cellStyle name="Comma 2 3" xfId="11"/>
    <cellStyle name="Comma 2 4" xfId="12"/>
    <cellStyle name="Comma 3" xfId="13"/>
    <cellStyle name="Comma 3 2" xfId="14"/>
    <cellStyle name="Comma 4" xfId="15"/>
    <cellStyle name="Comma 4 2" xfId="16"/>
    <cellStyle name="Comma 5" xfId="17"/>
    <cellStyle name="Comma 6" xfId="18"/>
    <cellStyle name="Comma 6 2" xfId="19"/>
    <cellStyle name="Comma 6 3" xfId="20"/>
    <cellStyle name="Comma 6 4" xfId="21"/>
    <cellStyle name="Comma 7" xfId="22"/>
    <cellStyle name="Comma 8" xfId="23"/>
    <cellStyle name="Curren - Style2" xfId="24"/>
    <cellStyle name="Grey" xfId="25"/>
    <cellStyle name="Header1" xfId="26"/>
    <cellStyle name="Header2" xfId="27"/>
    <cellStyle name="Input [yellow]" xfId="28"/>
    <cellStyle name="no dec" xfId="29"/>
    <cellStyle name="Normal" xfId="0" builtinId="0"/>
    <cellStyle name="Normal - Style1" xfId="30"/>
    <cellStyle name="Normal 15" xfId="31"/>
    <cellStyle name="Normal 18" xfId="32"/>
    <cellStyle name="Normal 2" xfId="1"/>
    <cellStyle name="Normal 2 2" xfId="33"/>
    <cellStyle name="Normal 2 2 2" xfId="34"/>
    <cellStyle name="Normal 2 2 2 2" xfId="4"/>
    <cellStyle name="Normal 2 2_Working APR 2007-08 Mahagenco_Bhushan_1.3" xfId="35"/>
    <cellStyle name="Normal 2 3" xfId="36"/>
    <cellStyle name="Normal 2 4" xfId="37"/>
    <cellStyle name="Normal 2 7" xfId="69"/>
    <cellStyle name="Normal 2_ARR FINAL" xfId="38"/>
    <cellStyle name="Normal 3" xfId="39"/>
    <cellStyle name="Normal 3 2" xfId="40"/>
    <cellStyle name="Normal 3 2 2" xfId="41"/>
    <cellStyle name="Normal 39" xfId="42"/>
    <cellStyle name="Normal 4" xfId="43"/>
    <cellStyle name="Normal 4 2" xfId="44"/>
    <cellStyle name="Normal 5" xfId="45"/>
    <cellStyle name="Normal 5 2" xfId="46"/>
    <cellStyle name="Normal 6" xfId="47"/>
    <cellStyle name="Normal 7" xfId="48"/>
    <cellStyle name="Normal 8" xfId="49"/>
    <cellStyle name="Normal 9" xfId="50"/>
    <cellStyle name="Normal_FORMATS 5 YEAR ALOKE 2" xfId="2"/>
    <cellStyle name="Normal_FORMATS 5 YEAR ALOKE 3 2" xfId="3"/>
    <cellStyle name="Percent" xfId="70" builtinId="5"/>
    <cellStyle name="Percent [0]_#6 Temps &amp; Contractors" xfId="51"/>
    <cellStyle name="Percent [2]" xfId="52"/>
    <cellStyle name="Percent 2" xfId="53"/>
    <cellStyle name="Percent 2 2" xfId="54"/>
    <cellStyle name="Percent 2 3" xfId="55"/>
    <cellStyle name="Percent 3" xfId="56"/>
    <cellStyle name="Percent 3 2" xfId="57"/>
    <cellStyle name="Percent 4" xfId="58"/>
    <cellStyle name="Percent 41" xfId="59"/>
    <cellStyle name="Percent 5" xfId="60"/>
    <cellStyle name="Percent 5 2" xfId="61"/>
    <cellStyle name="Percent 5 3" xfId="62"/>
    <cellStyle name="Percent 6" xfId="63"/>
    <cellStyle name="Percent 6 2" xfId="64"/>
    <cellStyle name="Percent 7" xfId="65"/>
    <cellStyle name="Style 1" xfId="66"/>
    <cellStyle name="Style 2" xfId="67"/>
  </cellStyles>
  <dxfs count="1029">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0" tint="-0.34998626667073579"/>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showGridLines="0" tabSelected="1" view="pageBreakPreview" zoomScale="90" zoomScaleSheetLayoutView="90" workbookViewId="0">
      <selection activeCell="L8" sqref="L8"/>
    </sheetView>
  </sheetViews>
  <sheetFormatPr defaultColWidth="9.140625" defaultRowHeight="15"/>
  <cols>
    <col min="1" max="1" width="6.28515625" style="1" customWidth="1"/>
    <col min="2" max="2" width="18.5703125" style="1" customWidth="1"/>
    <col min="3" max="3" width="13.7109375" style="1" bestFit="1" customWidth="1"/>
    <col min="4" max="4" width="12.5703125" style="1" bestFit="1" customWidth="1"/>
    <col min="5" max="5" width="13.42578125" style="1" bestFit="1" customWidth="1"/>
    <col min="6" max="8" width="13.42578125" style="1" customWidth="1"/>
    <col min="9" max="9" width="13.7109375" style="1" customWidth="1"/>
    <col min="10" max="10" width="12.5703125" style="1" customWidth="1"/>
    <col min="11" max="11" width="11.85546875" style="1" customWidth="1"/>
    <col min="12" max="12" width="13.85546875" style="1" customWidth="1"/>
    <col min="13" max="13" width="13.5703125" style="1" customWidth="1"/>
    <col min="14" max="18" width="11.85546875" style="1" customWidth="1"/>
    <col min="19" max="19" width="11.7109375" style="1" bestFit="1" customWidth="1"/>
    <col min="20" max="16384" width="9.140625" style="1"/>
  </cols>
  <sheetData>
    <row r="1" spans="1:19" ht="13.9" customHeight="1">
      <c r="D1" s="151"/>
      <c r="E1" s="151"/>
      <c r="F1" s="150" t="s">
        <v>167</v>
      </c>
      <c r="G1" s="151"/>
      <c r="H1" s="151"/>
      <c r="I1" s="151"/>
      <c r="J1" s="151"/>
      <c r="K1" s="151"/>
      <c r="L1" s="151"/>
      <c r="M1" s="151"/>
      <c r="N1" s="2"/>
    </row>
    <row r="2" spans="1:19" ht="13.9" customHeight="1">
      <c r="D2" s="151"/>
      <c r="E2" s="151"/>
      <c r="F2" s="152" t="s">
        <v>0</v>
      </c>
      <c r="G2" s="151"/>
      <c r="H2" s="151"/>
      <c r="I2" s="151"/>
      <c r="J2" s="151"/>
      <c r="K2" s="151"/>
      <c r="L2" s="151"/>
      <c r="M2" s="151"/>
      <c r="N2" s="3"/>
    </row>
    <row r="3" spans="1:19" ht="13.9" customHeight="1">
      <c r="D3" s="151"/>
      <c r="E3" s="151"/>
      <c r="F3" s="152" t="s">
        <v>1</v>
      </c>
      <c r="G3" s="151"/>
      <c r="H3" s="151"/>
      <c r="I3" s="151"/>
      <c r="J3" s="151"/>
      <c r="K3" s="151"/>
      <c r="L3" s="151"/>
      <c r="M3" s="151"/>
      <c r="N3" s="151"/>
    </row>
    <row r="4" spans="1:19" s="4" customFormat="1" ht="15" customHeight="1">
      <c r="A4" s="439" t="s">
        <v>3</v>
      </c>
      <c r="B4" s="442" t="s">
        <v>4</v>
      </c>
      <c r="C4" s="444" t="s">
        <v>8</v>
      </c>
      <c r="D4" s="445"/>
      <c r="E4" s="446"/>
      <c r="F4" s="444" t="s">
        <v>9</v>
      </c>
      <c r="G4" s="445"/>
      <c r="H4" s="446"/>
      <c r="I4" s="444" t="s">
        <v>347</v>
      </c>
      <c r="J4" s="445"/>
      <c r="K4" s="445"/>
      <c r="L4" s="445"/>
      <c r="M4" s="446"/>
      <c r="N4" s="437" t="s">
        <v>441</v>
      </c>
      <c r="O4" s="437"/>
      <c r="P4" s="437"/>
      <c r="Q4" s="437"/>
      <c r="R4" s="437"/>
      <c r="S4" s="437" t="s">
        <v>11</v>
      </c>
    </row>
    <row r="5" spans="1:19" s="4" customFormat="1" ht="42.75">
      <c r="A5" s="440"/>
      <c r="B5" s="442"/>
      <c r="C5" s="5" t="s">
        <v>348</v>
      </c>
      <c r="D5" s="5" t="s">
        <v>12</v>
      </c>
      <c r="E5" s="5" t="s">
        <v>13</v>
      </c>
      <c r="F5" s="5" t="s">
        <v>348</v>
      </c>
      <c r="G5" s="5" t="s">
        <v>12</v>
      </c>
      <c r="H5" s="5" t="s">
        <v>13</v>
      </c>
      <c r="I5" s="5" t="s">
        <v>348</v>
      </c>
      <c r="J5" s="5" t="s">
        <v>14</v>
      </c>
      <c r="K5" s="5" t="s">
        <v>15</v>
      </c>
      <c r="L5" s="5" t="s">
        <v>16</v>
      </c>
      <c r="M5" s="5" t="s">
        <v>17</v>
      </c>
      <c r="N5" s="281" t="s">
        <v>350</v>
      </c>
      <c r="O5" s="281" t="s">
        <v>351</v>
      </c>
      <c r="P5" s="281" t="s">
        <v>352</v>
      </c>
      <c r="Q5" s="281" t="s">
        <v>353</v>
      </c>
      <c r="R5" s="281" t="s">
        <v>354</v>
      </c>
      <c r="S5" s="437"/>
    </row>
    <row r="6" spans="1:19" s="4" customFormat="1">
      <c r="A6" s="441"/>
      <c r="B6" s="443"/>
      <c r="C6" s="5" t="s">
        <v>18</v>
      </c>
      <c r="D6" s="5" t="s">
        <v>19</v>
      </c>
      <c r="E6" s="5" t="s">
        <v>20</v>
      </c>
      <c r="F6" s="5" t="s">
        <v>21</v>
      </c>
      <c r="G6" s="5" t="s">
        <v>22</v>
      </c>
      <c r="H6" s="5" t="s">
        <v>23</v>
      </c>
      <c r="I6" s="5" t="s">
        <v>24</v>
      </c>
      <c r="J6" s="5" t="s">
        <v>25</v>
      </c>
      <c r="K6" s="5" t="s">
        <v>26</v>
      </c>
      <c r="L6" s="5" t="s">
        <v>27</v>
      </c>
      <c r="M6" s="5" t="s">
        <v>28</v>
      </c>
      <c r="N6" s="281" t="s">
        <v>349</v>
      </c>
      <c r="O6" s="281" t="s">
        <v>349</v>
      </c>
      <c r="P6" s="281" t="s">
        <v>349</v>
      </c>
      <c r="Q6" s="281" t="s">
        <v>349</v>
      </c>
      <c r="R6" s="281" t="s">
        <v>349</v>
      </c>
      <c r="S6" s="438"/>
    </row>
    <row r="7" spans="1:19" s="6" customFormat="1">
      <c r="A7" s="7">
        <v>1</v>
      </c>
      <c r="B7" s="8" t="s">
        <v>29</v>
      </c>
      <c r="C7" s="271"/>
      <c r="D7" s="271">
        <f>'F4.2'!U235</f>
        <v>14.829008506000003</v>
      </c>
      <c r="E7" s="271">
        <f>D7-C7</f>
        <v>14.829008506000003</v>
      </c>
      <c r="F7" s="271"/>
      <c r="G7" s="271">
        <f>'F4.2'!V235</f>
        <v>10.833911637</v>
      </c>
      <c r="H7" s="271">
        <f>G7-F7</f>
        <v>10.833911637</v>
      </c>
      <c r="I7" s="271"/>
      <c r="J7" s="237"/>
      <c r="K7" s="237"/>
      <c r="L7" s="237">
        <f>'F4.2'!W235</f>
        <v>164.51849636200001</v>
      </c>
      <c r="M7" s="271">
        <f>L7-I7</f>
        <v>164.51849636200001</v>
      </c>
      <c r="N7" s="237">
        <f>'F4.2'!X235</f>
        <v>811.30999999999983</v>
      </c>
      <c r="O7" s="237">
        <f>'F4.2'!Y235</f>
        <v>532.60000000000014</v>
      </c>
      <c r="P7" s="237">
        <f>'F4.2'!Z235</f>
        <v>243</v>
      </c>
      <c r="Q7" s="237">
        <f>'F4.2'!AA235</f>
        <v>257</v>
      </c>
      <c r="R7" s="237">
        <f>'F4.2'!AB235</f>
        <v>145</v>
      </c>
      <c r="S7" s="362"/>
    </row>
    <row r="8" spans="1:19" s="6" customFormat="1">
      <c r="A8" s="7">
        <f>A7+1</f>
        <v>2</v>
      </c>
      <c r="B8" s="9" t="s">
        <v>30</v>
      </c>
      <c r="C8" s="239">
        <v>18.87</v>
      </c>
      <c r="D8" s="238">
        <f>'F4.2'!AT235</f>
        <v>13.919354170000002</v>
      </c>
      <c r="E8" s="271">
        <f t="shared" ref="E8:E9" si="0">D8-C8</f>
        <v>-4.9506458299999991</v>
      </c>
      <c r="F8" s="239">
        <v>7.89</v>
      </c>
      <c r="G8" s="238">
        <f>'F4.2'!AU235</f>
        <v>16.577969744000001</v>
      </c>
      <c r="H8" s="271">
        <f t="shared" ref="H8:H9" si="1">G8-F8</f>
        <v>8.6879697440000001</v>
      </c>
      <c r="I8" s="271">
        <v>481.48</v>
      </c>
      <c r="J8" s="424">
        <f>16.16+1.35</f>
        <v>17.510000000000002</v>
      </c>
      <c r="K8" s="424">
        <v>134.27000000000001</v>
      </c>
      <c r="L8" s="238">
        <f>'F4.2'!AV235</f>
        <v>151.78314550799999</v>
      </c>
      <c r="M8" s="271">
        <f t="shared" ref="M8:M9" si="2">L8-I8</f>
        <v>-329.69685449200006</v>
      </c>
      <c r="N8" s="239">
        <f>'F4.2'!AW235</f>
        <v>643.76999999999987</v>
      </c>
      <c r="O8" s="239">
        <f>'F4.2'!AX235</f>
        <v>532.60000000000014</v>
      </c>
      <c r="P8" s="239">
        <f>'F4.2'!AY235</f>
        <v>243</v>
      </c>
      <c r="Q8" s="239">
        <f>'F4.2'!AZ235</f>
        <v>257</v>
      </c>
      <c r="R8" s="239">
        <f>'F4.2'!BA235</f>
        <v>145</v>
      </c>
      <c r="S8" s="364"/>
    </row>
    <row r="9" spans="1:19" s="6" customFormat="1">
      <c r="A9" s="7">
        <f t="shared" ref="A9:A10" si="3">A8+1</f>
        <v>3</v>
      </c>
      <c r="B9" s="9" t="s">
        <v>31</v>
      </c>
      <c r="C9" s="238"/>
      <c r="D9" s="238"/>
      <c r="E9" s="271">
        <f t="shared" si="0"/>
        <v>0</v>
      </c>
      <c r="F9" s="238"/>
      <c r="G9" s="238"/>
      <c r="H9" s="271">
        <f t="shared" si="1"/>
        <v>0</v>
      </c>
      <c r="I9" s="363"/>
      <c r="J9" s="238"/>
      <c r="K9" s="238"/>
      <c r="L9" s="238"/>
      <c r="M9" s="271">
        <f t="shared" si="2"/>
        <v>0</v>
      </c>
      <c r="N9" s="238"/>
      <c r="O9" s="238"/>
      <c r="P9" s="238"/>
      <c r="Q9" s="238"/>
      <c r="R9" s="238"/>
      <c r="S9" s="364"/>
    </row>
    <row r="10" spans="1:19" s="10" customFormat="1">
      <c r="A10" s="7">
        <f t="shared" si="3"/>
        <v>4</v>
      </c>
      <c r="B10" s="9" t="s">
        <v>32</v>
      </c>
      <c r="C10" s="238">
        <f>SUM(C8:C9)</f>
        <v>18.87</v>
      </c>
      <c r="D10" s="238">
        <f t="shared" ref="D10:R10" si="4">SUM(D8:D9)</f>
        <v>13.919354170000002</v>
      </c>
      <c r="E10" s="238">
        <f t="shared" si="4"/>
        <v>-4.9506458299999991</v>
      </c>
      <c r="F10" s="238">
        <f t="shared" si="4"/>
        <v>7.89</v>
      </c>
      <c r="G10" s="238">
        <f t="shared" si="4"/>
        <v>16.577969744000001</v>
      </c>
      <c r="H10" s="238">
        <f t="shared" si="4"/>
        <v>8.6879697440000001</v>
      </c>
      <c r="I10" s="238">
        <f t="shared" si="4"/>
        <v>481.48</v>
      </c>
      <c r="J10" s="238">
        <f t="shared" si="4"/>
        <v>17.510000000000002</v>
      </c>
      <c r="K10" s="238">
        <f t="shared" si="4"/>
        <v>134.27000000000001</v>
      </c>
      <c r="L10" s="238">
        <f t="shared" si="4"/>
        <v>151.78314550799999</v>
      </c>
      <c r="M10" s="238">
        <f t="shared" si="4"/>
        <v>-329.69685449200006</v>
      </c>
      <c r="N10" s="238">
        <f t="shared" si="4"/>
        <v>643.76999999999987</v>
      </c>
      <c r="O10" s="238">
        <f t="shared" si="4"/>
        <v>532.60000000000014</v>
      </c>
      <c r="P10" s="238">
        <f t="shared" si="4"/>
        <v>243</v>
      </c>
      <c r="Q10" s="238">
        <f t="shared" si="4"/>
        <v>257</v>
      </c>
      <c r="R10" s="238">
        <f t="shared" si="4"/>
        <v>145</v>
      </c>
      <c r="S10" s="238"/>
    </row>
    <row r="11" spans="1:19" s="3" customFormat="1">
      <c r="A11" s="11"/>
      <c r="B11" s="12"/>
      <c r="C11" s="12"/>
      <c r="D11" s="12"/>
      <c r="E11" s="12"/>
      <c r="F11" s="12"/>
      <c r="G11" s="12"/>
      <c r="H11" s="12"/>
      <c r="I11" s="13"/>
      <c r="J11" s="13"/>
      <c r="K11" s="13"/>
      <c r="L11" s="13"/>
      <c r="M11" s="13"/>
      <c r="N11" s="13"/>
    </row>
    <row r="12" spans="1:19" s="14" customFormat="1">
      <c r="A12" s="4" t="s">
        <v>440</v>
      </c>
      <c r="J12" s="1"/>
      <c r="K12" s="1"/>
      <c r="L12" s="1"/>
      <c r="M12" s="1"/>
      <c r="N12" s="1"/>
    </row>
    <row r="13" spans="1:19" s="14" customFormat="1">
      <c r="A13" s="4"/>
      <c r="B13" s="14" t="s">
        <v>33</v>
      </c>
      <c r="J13" s="1"/>
      <c r="K13" s="1"/>
      <c r="L13" s="1"/>
      <c r="M13" s="1"/>
      <c r="N13" s="1"/>
    </row>
  </sheetData>
  <mergeCells count="7">
    <mergeCell ref="S4:S6"/>
    <mergeCell ref="A4:A6"/>
    <mergeCell ref="B4:B6"/>
    <mergeCell ref="C4:E4"/>
    <mergeCell ref="F4:H4"/>
    <mergeCell ref="I4:M4"/>
    <mergeCell ref="N4:R4"/>
  </mergeCells>
  <pageMargins left="1.0236220472440944" right="0.23622047244094491" top="0.98425196850393704" bottom="0.98425196850393704" header="0.23622047244094491" footer="0.23622047244094491"/>
  <pageSetup paperSize="9" scale="82" fitToWidth="2" orientation="landscape" blackAndWhite="1" r:id="rId1"/>
  <headerFooter alignWithMargins="0">
    <oddHeader>&amp;F</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2"/>
  <sheetViews>
    <sheetView view="pageBreakPreview" zoomScale="70" zoomScaleNormal="70" zoomScaleSheetLayoutView="70" workbookViewId="0">
      <pane xSplit="2" ySplit="6" topLeftCell="D7" activePane="bottomRight" state="frozen"/>
      <selection activeCell="O7" sqref="O7"/>
      <selection pane="topRight" activeCell="O7" sqref="O7"/>
      <selection pane="bottomLeft" activeCell="O7" sqref="O7"/>
      <selection pane="bottomRight" activeCell="N10" sqref="N10"/>
    </sheetView>
  </sheetViews>
  <sheetFormatPr defaultColWidth="9.140625" defaultRowHeight="15"/>
  <cols>
    <col min="1" max="1" width="8.28515625" style="59" customWidth="1"/>
    <col min="2" max="2" width="69.42578125" style="26" customWidth="1"/>
    <col min="3" max="3" width="15.7109375" style="26" customWidth="1"/>
    <col min="4" max="4" width="22.140625" style="26" customWidth="1"/>
    <col min="5" max="5" width="15.7109375" style="26" customWidth="1"/>
    <col min="6" max="6" width="20.28515625" style="1" bestFit="1" customWidth="1"/>
    <col min="7" max="7" width="15.5703125" style="1" customWidth="1"/>
    <col min="8" max="8" width="14.28515625" style="1" customWidth="1"/>
    <col min="9" max="13" width="15.42578125" style="1" customWidth="1"/>
    <col min="14" max="14" width="18.85546875" style="1" customWidth="1"/>
    <col min="15" max="15" width="22.7109375" style="1" bestFit="1" customWidth="1"/>
    <col min="16" max="16" width="19" style="1" bestFit="1" customWidth="1"/>
    <col min="17" max="18" width="16.42578125" style="1" customWidth="1"/>
    <col min="19" max="19" width="20.7109375" style="26" bestFit="1" customWidth="1"/>
    <col min="20" max="20" width="12.7109375" style="1" customWidth="1"/>
    <col min="21" max="21" width="14" style="1" customWidth="1"/>
    <col min="22" max="24" width="12.7109375" style="1" customWidth="1"/>
    <col min="25" max="25" width="15.28515625" style="1" customWidth="1"/>
    <col min="26" max="26" width="12.5703125" style="1" customWidth="1"/>
    <col min="27" max="27" width="13.42578125" style="1" customWidth="1"/>
    <col min="28" max="28" width="13.5703125" style="1" customWidth="1"/>
    <col min="29" max="16384" width="9.140625" style="1"/>
  </cols>
  <sheetData>
    <row r="1" spans="1:23">
      <c r="C1" s="27"/>
      <c r="D1" s="27"/>
      <c r="E1" s="27"/>
      <c r="F1" s="30"/>
      <c r="G1" s="53" t="s">
        <v>167</v>
      </c>
      <c r="H1" s="30"/>
      <c r="I1" s="30"/>
      <c r="J1" s="30"/>
      <c r="K1" s="30"/>
      <c r="L1" s="31"/>
      <c r="M1" s="31"/>
      <c r="N1" s="31"/>
      <c r="O1" s="31"/>
      <c r="P1" s="31"/>
      <c r="Q1" s="31"/>
      <c r="R1" s="31"/>
      <c r="S1" s="63"/>
    </row>
    <row r="2" spans="1:23">
      <c r="C2" s="27"/>
      <c r="D2" s="27"/>
      <c r="E2" s="27"/>
      <c r="F2" s="15"/>
      <c r="G2" s="32" t="s">
        <v>0</v>
      </c>
      <c r="H2" s="15"/>
      <c r="I2" s="15"/>
      <c r="J2" s="15"/>
      <c r="K2" s="15"/>
      <c r="L2" s="16"/>
      <c r="M2" s="16"/>
      <c r="N2" s="16"/>
      <c r="O2" s="16"/>
      <c r="P2" s="16"/>
      <c r="Q2" s="16"/>
      <c r="R2" s="16"/>
      <c r="S2" s="64"/>
      <c r="T2" s="25"/>
      <c r="U2" s="25"/>
      <c r="V2" s="25"/>
      <c r="W2" s="25"/>
    </row>
    <row r="3" spans="1:23" ht="18.75">
      <c r="B3" s="29" t="s">
        <v>35</v>
      </c>
      <c r="C3" s="28"/>
      <c r="D3" s="28"/>
      <c r="E3" s="28"/>
      <c r="F3" s="17"/>
      <c r="G3" s="18" t="s">
        <v>34</v>
      </c>
      <c r="H3" s="17"/>
      <c r="I3" s="17"/>
      <c r="J3" s="17"/>
      <c r="K3" s="17"/>
      <c r="L3" s="19"/>
      <c r="M3" s="19"/>
      <c r="N3" s="19"/>
      <c r="O3" s="19"/>
      <c r="P3" s="19"/>
      <c r="Q3" s="19"/>
      <c r="R3" s="19"/>
      <c r="S3" s="65" t="s">
        <v>2</v>
      </c>
      <c r="T3" s="25"/>
      <c r="U3" s="25"/>
      <c r="V3" s="25"/>
      <c r="W3" s="25"/>
    </row>
    <row r="4" spans="1:23" s="6" customFormat="1">
      <c r="A4" s="450" t="s">
        <v>3</v>
      </c>
      <c r="B4" s="451" t="s">
        <v>36</v>
      </c>
      <c r="C4" s="451" t="s">
        <v>37</v>
      </c>
      <c r="D4" s="451" t="s">
        <v>38</v>
      </c>
      <c r="E4" s="451" t="s">
        <v>39</v>
      </c>
      <c r="F4" s="447" t="s">
        <v>40</v>
      </c>
      <c r="G4" s="447" t="s">
        <v>41</v>
      </c>
      <c r="H4" s="447"/>
      <c r="I4" s="447"/>
      <c r="J4" s="447" t="s">
        <v>42</v>
      </c>
      <c r="K4" s="447"/>
      <c r="L4" s="447"/>
      <c r="M4" s="447" t="s">
        <v>43</v>
      </c>
      <c r="N4" s="447"/>
      <c r="O4" s="447"/>
      <c r="P4" s="447"/>
      <c r="Q4" s="447"/>
      <c r="R4" s="447"/>
      <c r="S4" s="447"/>
    </row>
    <row r="5" spans="1:23" s="6" customFormat="1">
      <c r="A5" s="450"/>
      <c r="B5" s="451"/>
      <c r="C5" s="451"/>
      <c r="D5" s="451"/>
      <c r="E5" s="451"/>
      <c r="F5" s="447"/>
      <c r="G5" s="448" t="s">
        <v>44</v>
      </c>
      <c r="H5" s="448" t="s">
        <v>45</v>
      </c>
      <c r="I5" s="448" t="s">
        <v>46</v>
      </c>
      <c r="J5" s="448" t="s">
        <v>44</v>
      </c>
      <c r="K5" s="448" t="s">
        <v>45</v>
      </c>
      <c r="L5" s="448" t="s">
        <v>47</v>
      </c>
      <c r="M5" s="448" t="s">
        <v>48</v>
      </c>
      <c r="N5" s="447" t="s">
        <v>49</v>
      </c>
      <c r="O5" s="449" t="s">
        <v>50</v>
      </c>
      <c r="P5" s="449"/>
      <c r="Q5" s="449"/>
      <c r="R5" s="449"/>
      <c r="S5" s="449"/>
    </row>
    <row r="6" spans="1:23" s="24" customFormat="1" ht="28.5">
      <c r="A6" s="450"/>
      <c r="B6" s="451"/>
      <c r="C6" s="451"/>
      <c r="D6" s="451"/>
      <c r="E6" s="451"/>
      <c r="F6" s="447"/>
      <c r="G6" s="448"/>
      <c r="H6" s="448"/>
      <c r="I6" s="448"/>
      <c r="J6" s="448"/>
      <c r="K6" s="448"/>
      <c r="L6" s="448"/>
      <c r="M6" s="448"/>
      <c r="N6" s="447"/>
      <c r="O6" s="60" t="s">
        <v>51</v>
      </c>
      <c r="P6" s="60" t="s">
        <v>52</v>
      </c>
      <c r="Q6" s="60" t="s">
        <v>53</v>
      </c>
      <c r="R6" s="60" t="s">
        <v>54</v>
      </c>
      <c r="S6" s="66" t="s">
        <v>55</v>
      </c>
    </row>
    <row r="7" spans="1:23" s="24" customFormat="1">
      <c r="A7" s="76"/>
      <c r="B7" s="75"/>
      <c r="C7" s="75"/>
      <c r="D7" s="75"/>
      <c r="E7" s="75"/>
      <c r="F7" s="74"/>
      <c r="G7" s="77"/>
      <c r="H7" s="77"/>
      <c r="I7" s="77"/>
      <c r="J7" s="77"/>
      <c r="K7" s="77"/>
      <c r="L7" s="77"/>
      <c r="M7" s="77"/>
      <c r="N7" s="74"/>
      <c r="O7" s="74"/>
      <c r="P7" s="74"/>
      <c r="Q7" s="74"/>
      <c r="R7" s="74"/>
      <c r="S7" s="75"/>
    </row>
    <row r="8" spans="1:23" s="24" customFormat="1">
      <c r="A8" s="61"/>
      <c r="B8" s="38" t="str">
        <f>'F4.2'!B8</f>
        <v>A) DPR Schemes</v>
      </c>
      <c r="C8" s="20"/>
      <c r="D8" s="20"/>
      <c r="E8" s="20"/>
      <c r="F8" s="20"/>
      <c r="G8" s="20"/>
      <c r="H8" s="20"/>
      <c r="I8" s="20"/>
      <c r="J8" s="20"/>
      <c r="K8" s="20"/>
      <c r="L8" s="20"/>
      <c r="M8" s="20"/>
      <c r="N8" s="20"/>
      <c r="O8" s="20"/>
      <c r="P8" s="20"/>
      <c r="Q8" s="20"/>
      <c r="R8" s="20"/>
      <c r="S8" s="67"/>
    </row>
    <row r="9" spans="1:23" s="24" customFormat="1">
      <c r="A9" s="61"/>
      <c r="B9" s="39" t="str">
        <f>'F4.2'!B9</f>
        <v>(i) Submitted to MERC</v>
      </c>
      <c r="C9" s="20"/>
      <c r="D9" s="20"/>
      <c r="E9" s="20"/>
      <c r="F9" s="20"/>
      <c r="G9" s="20"/>
      <c r="H9" s="20"/>
      <c r="I9" s="20"/>
      <c r="J9" s="20"/>
      <c r="K9" s="20"/>
      <c r="L9" s="20"/>
      <c r="M9" s="20"/>
      <c r="N9" s="20"/>
      <c r="O9" s="20"/>
      <c r="P9" s="20"/>
      <c r="Q9" s="20"/>
      <c r="R9" s="20"/>
      <c r="S9" s="67"/>
    </row>
    <row r="10" spans="1:23" s="24" customFormat="1" ht="31.5">
      <c r="A10" s="177">
        <f>'F4.2'!A10</f>
        <v>7</v>
      </c>
      <c r="B10" s="178" t="str">
        <f>'F4.2'!B10</f>
        <v>Interconnection of 210 MW CHP to 500 MW CHP through Conveyors BC-02 &amp; BC-03 having capacity of 500 TPH</v>
      </c>
      <c r="C10" s="407" t="str">
        <f>'F4.2'!C10</f>
        <v>DPR</v>
      </c>
      <c r="D10" s="408" t="str">
        <f>'F4.2'!D10</f>
        <v>MERC/CAPEX/20162017/00227</v>
      </c>
      <c r="E10" s="409">
        <f>IF('F4.2'!F10=0,"-",'F4.2'!F10)</f>
        <v>42514</v>
      </c>
      <c r="F10" s="225"/>
      <c r="G10" s="409">
        <f>E10</f>
        <v>42514</v>
      </c>
      <c r="H10" s="225"/>
      <c r="I10" s="409" t="str">
        <f>IF('F4.2'!L10=0,"-",'F4.2'!L10)</f>
        <v>-</v>
      </c>
      <c r="J10" s="409" t="str">
        <f>IF('F4.2'!M10=0,"-",'F4.2'!M10)</f>
        <v>-</v>
      </c>
      <c r="K10" s="225"/>
      <c r="L10" s="409" t="str">
        <f>IF('F4.2'!N10=0,"-",'F4.2'!N10)</f>
        <v>-</v>
      </c>
      <c r="M10" s="410">
        <f>IF(C10="DPR",0,'F4.2'!H10)</f>
        <v>0</v>
      </c>
      <c r="N10" s="423">
        <f>SUM('F4.2'!T10:V10)</f>
        <v>0</v>
      </c>
      <c r="O10" s="225"/>
      <c r="P10" s="411">
        <f>M10-N10</f>
        <v>0</v>
      </c>
      <c r="Q10" s="225"/>
      <c r="R10" s="225"/>
      <c r="S10" s="412">
        <f>IF(SUM(O10:R10)=0,M10-N10,SUM(O10:R10))</f>
        <v>0</v>
      </c>
    </row>
    <row r="11" spans="1:23" s="24" customFormat="1" ht="31.5">
      <c r="A11" s="185">
        <f>'F4.2'!A11</f>
        <v>7.1</v>
      </c>
      <c r="B11" s="186" t="str">
        <f>'F4.2'!B11</f>
        <v>Interconnection of 210 MW CHP to 500 MW CHP through Conveyors BC-02 &amp; BC-03 having capacity of 500 TPH</v>
      </c>
      <c r="C11" s="413" t="str">
        <f>'F4.2'!C11</f>
        <v>Scheme</v>
      </c>
      <c r="D11" s="413" t="str">
        <f>'F4.2'!D11</f>
        <v>MERC/CAPEX/20162017/00227</v>
      </c>
      <c r="E11" s="414">
        <f>IF('F4.2'!F11=0,"-",'F4.2'!F11)</f>
        <v>42514</v>
      </c>
      <c r="F11" s="225"/>
      <c r="G11" s="414">
        <f t="shared" ref="G11:G71" si="0">E11</f>
        <v>42514</v>
      </c>
      <c r="H11" s="225"/>
      <c r="I11" s="414" t="str">
        <f>IF('F4.2'!L11=0,"-",'F4.2'!L11)</f>
        <v>05.12.2016</v>
      </c>
      <c r="J11" s="414">
        <f>IF('F4.2'!M11=0,"-",'F4.2'!M11)</f>
        <v>43244</v>
      </c>
      <c r="K11" s="225"/>
      <c r="L11" s="414">
        <f>IF('F4.2'!N11=0,"-",'F4.2'!N11)</f>
        <v>43558</v>
      </c>
      <c r="M11" s="415">
        <f>IF(C11="DPR",0,'F4.2'!H11)</f>
        <v>22.73</v>
      </c>
      <c r="N11" s="423">
        <f>SUM('F4.2'!T11:V11)</f>
        <v>19.106691754</v>
      </c>
      <c r="O11" s="225"/>
      <c r="P11" s="411">
        <f t="shared" ref="P11:P71" si="1">M11-N11</f>
        <v>3.6233082460000006</v>
      </c>
      <c r="Q11" s="225"/>
      <c r="R11" s="225"/>
      <c r="S11" s="412">
        <f t="shared" ref="S11:S71" si="2">IF(SUM(O11:R11)=0,M11-N11,SUM(O11:R11))</f>
        <v>3.6233082460000006</v>
      </c>
    </row>
    <row r="12" spans="1:23" s="24" customFormat="1" ht="31.5">
      <c r="A12" s="185">
        <f>'F4.2'!A12</f>
        <v>0</v>
      </c>
      <c r="B12" s="186" t="str">
        <f>'F4.2'!B12</f>
        <v>IDC</v>
      </c>
      <c r="C12" s="413" t="str">
        <f>'F4.2'!C12</f>
        <v>IDC</v>
      </c>
      <c r="D12" s="416" t="str">
        <f>'F4.2'!D12</f>
        <v>MERC/CAPEX/20162017/00227</v>
      </c>
      <c r="E12" s="414">
        <f>IF('F4.2'!F12=0,"-",'F4.2'!F12)</f>
        <v>42514</v>
      </c>
      <c r="F12" s="225"/>
      <c r="G12" s="414">
        <f t="shared" si="0"/>
        <v>42514</v>
      </c>
      <c r="H12" s="225"/>
      <c r="I12" s="414" t="str">
        <f>IF('F4.2'!L12=0,"-",'F4.2'!L12)</f>
        <v>-</v>
      </c>
      <c r="J12" s="414" t="str">
        <f>IF('F4.2'!M12=0,"-",'F4.2'!M12)</f>
        <v>-</v>
      </c>
      <c r="K12" s="225"/>
      <c r="L12" s="414" t="str">
        <f>IF('F4.2'!N12=0,"-",'F4.2'!N12)</f>
        <v>-</v>
      </c>
      <c r="M12" s="415">
        <f>IF(C12="DPR",0,'F4.2'!H12)</f>
        <v>1.27</v>
      </c>
      <c r="N12" s="423">
        <f>SUM('F4.2'!T12:V12)</f>
        <v>0</v>
      </c>
      <c r="O12" s="225"/>
      <c r="P12" s="411">
        <f t="shared" si="1"/>
        <v>1.27</v>
      </c>
      <c r="Q12" s="225"/>
      <c r="R12" s="225"/>
      <c r="S12" s="412">
        <f t="shared" si="2"/>
        <v>1.27</v>
      </c>
    </row>
    <row r="13" spans="1:23" s="24" customFormat="1" ht="31.5">
      <c r="A13" s="177">
        <f>'F4.2'!A13</f>
        <v>8</v>
      </c>
      <c r="B13" s="178" t="str">
        <f>'F4.2'!B13</f>
        <v>Stack management by procurement of Bulldozer &amp; LOCO and CHP area schemes for performance &amp; unloading improvement</v>
      </c>
      <c r="C13" s="407" t="str">
        <f>'F4.2'!C13</f>
        <v>DPR</v>
      </c>
      <c r="D13" s="408" t="str">
        <f>'F4.2'!D13</f>
        <v>MERC/CAPEX/20162017/01426</v>
      </c>
      <c r="E13" s="409">
        <f>IF('F4.2'!F13=0,"-",'F4.2'!F13)</f>
        <v>42768</v>
      </c>
      <c r="F13" s="225"/>
      <c r="G13" s="409">
        <f t="shared" si="0"/>
        <v>42768</v>
      </c>
      <c r="H13" s="225"/>
      <c r="I13" s="409" t="str">
        <f>IF('F4.2'!L13=0,"-",'F4.2'!L13)</f>
        <v>-</v>
      </c>
      <c r="J13" s="409" t="str">
        <f>IF('F4.2'!M13=0,"-",'F4.2'!M13)</f>
        <v>-</v>
      </c>
      <c r="K13" s="225"/>
      <c r="L13" s="409" t="str">
        <f>IF('F4.2'!N13=0,"-",'F4.2'!N13)</f>
        <v>-</v>
      </c>
      <c r="M13" s="410">
        <f>IF(C13="DPR",0,'F4.2'!H13)</f>
        <v>0</v>
      </c>
      <c r="N13" s="423">
        <f>SUM('F4.2'!T13:V13)</f>
        <v>0</v>
      </c>
      <c r="O13" s="225"/>
      <c r="P13" s="411">
        <f t="shared" si="1"/>
        <v>0</v>
      </c>
      <c r="Q13" s="225"/>
      <c r="R13" s="225"/>
      <c r="S13" s="412">
        <f t="shared" si="2"/>
        <v>0</v>
      </c>
    </row>
    <row r="14" spans="1:23" s="24" customFormat="1" ht="63">
      <c r="A14" s="185">
        <f>'F4.2'!A14</f>
        <v>8.1</v>
      </c>
      <c r="B14" s="186" t="str">
        <f>'F4.2'!B14</f>
        <v>Procurement of Locomotive 800 HP (2 No.’s)</v>
      </c>
      <c r="C14" s="413" t="str">
        <f>'F4.2'!C14</f>
        <v>Scheme</v>
      </c>
      <c r="D14" s="416" t="str">
        <f>'F4.2'!D14</f>
        <v>MERC/CAPEX/20162017/01426</v>
      </c>
      <c r="E14" s="414">
        <f>IF('F4.2'!F14=0,"-",'F4.2'!F14)</f>
        <v>42768</v>
      </c>
      <c r="F14" s="225"/>
      <c r="G14" s="414">
        <f t="shared" si="0"/>
        <v>42768</v>
      </c>
      <c r="H14" s="225"/>
      <c r="I14" s="414">
        <f>IF('F4.2'!L14=0,"-",'F4.2'!L14)</f>
        <v>43262</v>
      </c>
      <c r="J14" s="414">
        <f>IF('F4.2'!M14=0,"-",'F4.2'!M14)</f>
        <v>43133</v>
      </c>
      <c r="K14" s="225"/>
      <c r="L14" s="414" t="str">
        <f>IF('F4.2'!N14=0,"-",'F4.2'!N14)</f>
        <v>1st loco - 01-12-2018
2nd loco - 26-03-2019</v>
      </c>
      <c r="M14" s="415">
        <f>IF(C14="DPR",0,'F4.2'!H14)</f>
        <v>4.9504132231404956</v>
      </c>
      <c r="N14" s="423">
        <f>SUM('F4.2'!T14:V14)</f>
        <v>4.8260800000000001</v>
      </c>
      <c r="O14" s="225"/>
      <c r="P14" s="411">
        <f t="shared" si="1"/>
        <v>0.12433322314049544</v>
      </c>
      <c r="Q14" s="225"/>
      <c r="R14" s="225"/>
      <c r="S14" s="412">
        <f t="shared" si="2"/>
        <v>0.12433322314049544</v>
      </c>
    </row>
    <row r="15" spans="1:23" s="24" customFormat="1" ht="31.5">
      <c r="A15" s="185">
        <f>'F4.2'!A15</f>
        <v>8.1999999999999993</v>
      </c>
      <c r="B15" s="186" t="str">
        <f>'F4.2'!B15</f>
        <v>Procurement of 2 No’s of Bulldozer Model D-155(2 No.’s)</v>
      </c>
      <c r="C15" s="413" t="str">
        <f>'F4.2'!C15</f>
        <v>Scheme</v>
      </c>
      <c r="D15" s="416" t="str">
        <f>'F4.2'!D15</f>
        <v>MERC/CAPEX/20162017/01426</v>
      </c>
      <c r="E15" s="414">
        <f>IF('F4.2'!F15=0,"-",'F4.2'!F15)</f>
        <v>42768</v>
      </c>
      <c r="F15" s="225"/>
      <c r="G15" s="414">
        <f t="shared" si="0"/>
        <v>42768</v>
      </c>
      <c r="H15" s="225"/>
      <c r="I15" s="414">
        <f>IF('F4.2'!L15=0,"-",'F4.2'!L15)</f>
        <v>42903</v>
      </c>
      <c r="J15" s="414">
        <f>IF('F4.2'!M15=0,"-",'F4.2'!M15)</f>
        <v>43133</v>
      </c>
      <c r="K15" s="225"/>
      <c r="L15" s="414">
        <f>IF('F4.2'!N15=0,"-",'F4.2'!N15)</f>
        <v>42991</v>
      </c>
      <c r="M15" s="415">
        <f>IF(C15="DPR",0,'F4.2'!H15)</f>
        <v>2.5619834710743801</v>
      </c>
      <c r="N15" s="423">
        <f>SUM('F4.2'!T15:V15)</f>
        <v>3.4747105785123966</v>
      </c>
      <c r="O15" s="225"/>
      <c r="P15" s="411">
        <f t="shared" si="1"/>
        <v>-0.91272710743801655</v>
      </c>
      <c r="Q15" s="225"/>
      <c r="R15" s="225"/>
      <c r="S15" s="412">
        <f t="shared" si="2"/>
        <v>-0.91272710743801655</v>
      </c>
    </row>
    <row r="16" spans="1:23" s="24" customFormat="1" ht="31.5">
      <c r="A16" s="185">
        <f>'F4.2'!A16</f>
        <v>8.3000000000000007</v>
      </c>
      <c r="B16" s="186" t="str">
        <f>'F4.2'!B16</f>
        <v>Modification below primary crusher chutes 15A/B &amp; Conv.02</v>
      </c>
      <c r="C16" s="413" t="str">
        <f>'F4.2'!C16</f>
        <v>Scheme</v>
      </c>
      <c r="D16" s="416" t="str">
        <f>'F4.2'!D16</f>
        <v>MERC/CAPEX/20162017/01426</v>
      </c>
      <c r="E16" s="414">
        <f>IF('F4.2'!F16=0,"-",'F4.2'!F16)</f>
        <v>42768</v>
      </c>
      <c r="F16" s="225"/>
      <c r="G16" s="414">
        <f t="shared" si="0"/>
        <v>42768</v>
      </c>
      <c r="H16" s="225"/>
      <c r="I16" s="414">
        <f>IF('F4.2'!L16=0,"-",'F4.2'!L16)</f>
        <v>43121</v>
      </c>
      <c r="J16" s="414">
        <f>IF('F4.2'!M16=0,"-",'F4.2'!M16)</f>
        <v>43498</v>
      </c>
      <c r="K16" s="225"/>
      <c r="L16" s="414">
        <f>IF('F4.2'!N16=0,"-",'F4.2'!N16)</f>
        <v>43132</v>
      </c>
      <c r="M16" s="415">
        <f>IF(C16="DPR",0,'F4.2'!H16)</f>
        <v>0.42975206611570249</v>
      </c>
      <c r="N16" s="423">
        <f>SUM('F4.2'!T16:V16)</f>
        <v>0.38033057851239671</v>
      </c>
      <c r="O16" s="225"/>
      <c r="P16" s="411">
        <f t="shared" si="1"/>
        <v>4.942148760330578E-2</v>
      </c>
      <c r="Q16" s="225"/>
      <c r="R16" s="225"/>
      <c r="S16" s="412">
        <f t="shared" si="2"/>
        <v>4.942148760330578E-2</v>
      </c>
    </row>
    <row r="17" spans="1:19" s="24" customFormat="1" ht="31.5">
      <c r="A17" s="185">
        <f>'F4.2'!A17</f>
        <v>8.4</v>
      </c>
      <c r="B17" s="186" t="str">
        <f>'F4.2'!B17</f>
        <v>New helical gear box for various conveyors</v>
      </c>
      <c r="C17" s="413" t="str">
        <f>'F4.2'!C17</f>
        <v>Scheme</v>
      </c>
      <c r="D17" s="416" t="str">
        <f>'F4.2'!D17</f>
        <v>MERC/CAPEX/20162017/01426</v>
      </c>
      <c r="E17" s="414">
        <f>IF('F4.2'!F17=0,"-",'F4.2'!F17)</f>
        <v>42768</v>
      </c>
      <c r="F17" s="225"/>
      <c r="G17" s="414">
        <f t="shared" si="0"/>
        <v>42768</v>
      </c>
      <c r="H17" s="225"/>
      <c r="I17" s="414" t="str">
        <f>IF('F4.2'!L17=0,"-",'F4.2'!L17)</f>
        <v>-</v>
      </c>
      <c r="J17" s="414">
        <f>IF('F4.2'!M17=0,"-",'F4.2'!M17)</f>
        <v>43498</v>
      </c>
      <c r="K17" s="225"/>
      <c r="L17" s="414" t="str">
        <f>IF('F4.2'!N17=0,"-",'F4.2'!N17)</f>
        <v>-</v>
      </c>
      <c r="M17" s="415">
        <f>IF(C17="DPR",0,'F4.2'!H17)</f>
        <v>0.79338842975206614</v>
      </c>
      <c r="N17" s="423">
        <f>SUM('F4.2'!T17:V17)</f>
        <v>0</v>
      </c>
      <c r="O17" s="225"/>
      <c r="P17" s="411">
        <f t="shared" si="1"/>
        <v>0.79338842975206614</v>
      </c>
      <c r="Q17" s="225"/>
      <c r="R17" s="225"/>
      <c r="S17" s="412">
        <f t="shared" si="2"/>
        <v>0.79338842975206614</v>
      </c>
    </row>
    <row r="18" spans="1:19" s="24" customFormat="1" ht="31.5">
      <c r="A18" s="185">
        <f>'F4.2'!A18</f>
        <v>8.5</v>
      </c>
      <c r="B18" s="186" t="str">
        <f>'F4.2'!B18</f>
        <v xml:space="preserve">Procurement of Elecon Make Ring Granulator Type TK-09-38B </v>
      </c>
      <c r="C18" s="413" t="str">
        <f>'F4.2'!C18</f>
        <v>Scheme</v>
      </c>
      <c r="D18" s="416" t="str">
        <f>'F4.2'!D18</f>
        <v>MERC/CAPEX/20162017/01426</v>
      </c>
      <c r="E18" s="414">
        <f>IF('F4.2'!F18=0,"-",'F4.2'!F18)</f>
        <v>42768</v>
      </c>
      <c r="F18" s="225"/>
      <c r="G18" s="414">
        <f t="shared" si="0"/>
        <v>42768</v>
      </c>
      <c r="H18" s="225"/>
      <c r="I18" s="414" t="str">
        <f>IF('F4.2'!L18=0,"-",'F4.2'!L18)</f>
        <v>-</v>
      </c>
      <c r="J18" s="414">
        <f>IF('F4.2'!M18=0,"-",'F4.2'!M18)</f>
        <v>43498</v>
      </c>
      <c r="K18" s="225"/>
      <c r="L18" s="414" t="str">
        <f>IF('F4.2'!N18=0,"-",'F4.2'!N18)</f>
        <v>-</v>
      </c>
      <c r="M18" s="415">
        <f>IF(C18="DPR",0,'F4.2'!H18)</f>
        <v>0.53719008264462809</v>
      </c>
      <c r="N18" s="423">
        <f>SUM('F4.2'!T18:V18)</f>
        <v>0</v>
      </c>
      <c r="O18" s="225"/>
      <c r="P18" s="411">
        <f t="shared" si="1"/>
        <v>0.53719008264462809</v>
      </c>
      <c r="Q18" s="225"/>
      <c r="R18" s="225"/>
      <c r="S18" s="412">
        <f t="shared" si="2"/>
        <v>0.53719008264462809</v>
      </c>
    </row>
    <row r="19" spans="1:19" s="24" customFormat="1" ht="31.5">
      <c r="A19" s="185">
        <f>'F4.2'!A19</f>
        <v>8.6</v>
      </c>
      <c r="B19" s="186" t="str">
        <f>'F4.2'!B19</f>
        <v>Procurement of Elecon Make Ring Granulator Type TK6 32B Ring Granulator</v>
      </c>
      <c r="C19" s="413" t="str">
        <f>'F4.2'!C19</f>
        <v>Scheme</v>
      </c>
      <c r="D19" s="416" t="str">
        <f>'F4.2'!D19</f>
        <v>MERC/CAPEX/20162017/01426</v>
      </c>
      <c r="E19" s="414">
        <f>IF('F4.2'!F19=0,"-",'F4.2'!F19)</f>
        <v>42768</v>
      </c>
      <c r="F19" s="225"/>
      <c r="G19" s="414">
        <f t="shared" si="0"/>
        <v>42768</v>
      </c>
      <c r="H19" s="225"/>
      <c r="I19" s="414" t="str">
        <f>IF('F4.2'!L19=0,"-",'F4.2'!L19)</f>
        <v>-</v>
      </c>
      <c r="J19" s="414">
        <f>IF('F4.2'!M19=0,"-",'F4.2'!M19)</f>
        <v>43498</v>
      </c>
      <c r="K19" s="225"/>
      <c r="L19" s="414" t="str">
        <f>IF('F4.2'!N19=0,"-",'F4.2'!N19)</f>
        <v>-</v>
      </c>
      <c r="M19" s="415">
        <f>IF(C19="DPR",0,'F4.2'!H19)</f>
        <v>0.33884297520661155</v>
      </c>
      <c r="N19" s="423">
        <f>SUM('F4.2'!T19:V19)</f>
        <v>0</v>
      </c>
      <c r="O19" s="225"/>
      <c r="P19" s="411">
        <f t="shared" si="1"/>
        <v>0.33884297520661155</v>
      </c>
      <c r="Q19" s="225"/>
      <c r="R19" s="225"/>
      <c r="S19" s="412">
        <f t="shared" si="2"/>
        <v>0.33884297520661155</v>
      </c>
    </row>
    <row r="20" spans="1:19" s="24" customFormat="1" ht="31.5">
      <c r="A20" s="185">
        <f>'F4.2'!A20</f>
        <v>0</v>
      </c>
      <c r="B20" s="186" t="str">
        <f>'F4.2'!B20</f>
        <v>IDC</v>
      </c>
      <c r="C20" s="413" t="str">
        <f>'F4.2'!C20</f>
        <v>IDC</v>
      </c>
      <c r="D20" s="416" t="str">
        <f>'F4.2'!D20</f>
        <v>MERC/CAPEX/20162017/01426</v>
      </c>
      <c r="E20" s="414">
        <f>IF('F4.2'!F20=0,"-",'F4.2'!F20)</f>
        <v>42768</v>
      </c>
      <c r="F20" s="225"/>
      <c r="G20" s="414">
        <f t="shared" si="0"/>
        <v>42768</v>
      </c>
      <c r="H20" s="225"/>
      <c r="I20" s="414" t="str">
        <f>IF('F4.2'!L20=0,"-",'F4.2'!L20)</f>
        <v>-</v>
      </c>
      <c r="J20" s="414" t="str">
        <f>IF('F4.2'!M20=0,"-",'F4.2'!M20)</f>
        <v>-</v>
      </c>
      <c r="K20" s="225"/>
      <c r="L20" s="414" t="str">
        <f>IF('F4.2'!N20=0,"-",'F4.2'!N20)</f>
        <v>-</v>
      </c>
      <c r="M20" s="415">
        <f>IF(C20="DPR",0,'F4.2'!H20)</f>
        <v>0.35537190082644626</v>
      </c>
      <c r="N20" s="423">
        <f>SUM('F4.2'!T20:V20)</f>
        <v>0</v>
      </c>
      <c r="O20" s="225"/>
      <c r="P20" s="411">
        <f t="shared" si="1"/>
        <v>0.35537190082644626</v>
      </c>
      <c r="Q20" s="225"/>
      <c r="R20" s="225"/>
      <c r="S20" s="412">
        <f t="shared" si="2"/>
        <v>0.35537190082644626</v>
      </c>
    </row>
    <row r="21" spans="1:19" s="24" customFormat="1" ht="31.5">
      <c r="A21" s="177">
        <f>'F4.2'!A21</f>
        <v>9</v>
      </c>
      <c r="B21" s="178" t="str">
        <f>'F4.2'!B21</f>
        <v>Construction of 1st raising of Ash bund from T.B.L. 258M to 264M at Bhusawal TPS</v>
      </c>
      <c r="C21" s="407" t="str">
        <f>'F4.2'!C21</f>
        <v>DPR</v>
      </c>
      <c r="D21" s="408" t="str">
        <f>'F4.2'!D21</f>
        <v>MERC/CAPEX/20172018/4267</v>
      </c>
      <c r="E21" s="409">
        <f>IF('F4.2'!F21=0,"-",'F4.2'!F21)</f>
        <v>43006</v>
      </c>
      <c r="F21" s="225"/>
      <c r="G21" s="409">
        <f t="shared" si="0"/>
        <v>43006</v>
      </c>
      <c r="H21" s="225"/>
      <c r="I21" s="409" t="str">
        <f>IF('F4.2'!L21=0,"-",'F4.2'!L21)</f>
        <v>-</v>
      </c>
      <c r="J21" s="409" t="str">
        <f>IF('F4.2'!M21=0,"-",'F4.2'!M21)</f>
        <v>-</v>
      </c>
      <c r="K21" s="225"/>
      <c r="L21" s="409" t="str">
        <f>IF('F4.2'!N21=0,"-",'F4.2'!N21)</f>
        <v>-</v>
      </c>
      <c r="M21" s="410">
        <f>IF(C21="DPR",0,'F4.2'!H21)</f>
        <v>0</v>
      </c>
      <c r="N21" s="423">
        <f>SUM('F4.2'!T21:V21)</f>
        <v>0</v>
      </c>
      <c r="O21" s="225"/>
      <c r="P21" s="411">
        <f t="shared" si="1"/>
        <v>0</v>
      </c>
      <c r="Q21" s="225"/>
      <c r="R21" s="225"/>
      <c r="S21" s="412">
        <f t="shared" si="2"/>
        <v>0</v>
      </c>
    </row>
    <row r="22" spans="1:19" s="24" customFormat="1" ht="31.5">
      <c r="A22" s="185">
        <f>'F4.2'!A22</f>
        <v>9.1</v>
      </c>
      <c r="B22" s="186" t="str">
        <f>'F4.2'!B22</f>
        <v>Construction of 1st raising of Ash bund from T.B.L. 258M to 264M at Bhusawal TPS</v>
      </c>
      <c r="C22" s="413" t="str">
        <f>'F4.2'!C22</f>
        <v>Scheme</v>
      </c>
      <c r="D22" s="416" t="str">
        <f>'F4.2'!D22</f>
        <v>MERC/CAPEX/20172018/4267</v>
      </c>
      <c r="E22" s="414">
        <f>IF('F4.2'!F22=0,"-",'F4.2'!F22)</f>
        <v>43006</v>
      </c>
      <c r="F22" s="225"/>
      <c r="G22" s="414">
        <f t="shared" si="0"/>
        <v>43006</v>
      </c>
      <c r="H22" s="225"/>
      <c r="I22" s="414">
        <f>IF('F4.2'!L22=0,"-",'F4.2'!L22)</f>
        <v>43035</v>
      </c>
      <c r="J22" s="414">
        <f>IF('F4.2'!M22=0,"-",'F4.2'!M22)</f>
        <v>43736</v>
      </c>
      <c r="K22" s="225"/>
      <c r="L22" s="414">
        <f>IF('F4.2'!N22=0,"-",'F4.2'!N22)</f>
        <v>43575</v>
      </c>
      <c r="M22" s="415">
        <f>IF(C22="DPR",0,'F4.2'!H22)</f>
        <v>64.22</v>
      </c>
      <c r="N22" s="423">
        <f>SUM('F4.2'!T22:V22)</f>
        <v>64.498238246301369</v>
      </c>
      <c r="O22" s="225"/>
      <c r="P22" s="411">
        <f t="shared" si="1"/>
        <v>-0.2782382463013704</v>
      </c>
      <c r="Q22" s="225"/>
      <c r="R22" s="225"/>
      <c r="S22" s="412">
        <f t="shared" si="2"/>
        <v>-0.2782382463013704</v>
      </c>
    </row>
    <row r="23" spans="1:19" s="24" customFormat="1" ht="31.5">
      <c r="A23" s="177">
        <f>'F4.2'!A23</f>
        <v>10</v>
      </c>
      <c r="B23" s="178" t="str">
        <f>'F4.2'!B23</f>
        <v>Augmentation of Ash Evacuation System &amp; Procurement of BCW Pump Motors at Bhusawal &amp; Khaperkheda TPS 500 MW Units</v>
      </c>
      <c r="C23" s="407" t="str">
        <f>'F4.2'!C23</f>
        <v>DPR</v>
      </c>
      <c r="D23" s="408" t="str">
        <f>'F4.2'!D23</f>
        <v>MERC/CAPEX/20172018/4782</v>
      </c>
      <c r="E23" s="409">
        <f>IF('F4.2'!F23=0,"-",'F4.2'!F23)</f>
        <v>43067</v>
      </c>
      <c r="F23" s="225"/>
      <c r="G23" s="409">
        <f t="shared" si="0"/>
        <v>43067</v>
      </c>
      <c r="H23" s="225"/>
      <c r="I23" s="409" t="str">
        <f>IF('F4.2'!L23=0,"-",'F4.2'!L23)</f>
        <v>-</v>
      </c>
      <c r="J23" s="409" t="str">
        <f>IF('F4.2'!M23=0,"-",'F4.2'!M23)</f>
        <v>-</v>
      </c>
      <c r="K23" s="225"/>
      <c r="L23" s="409" t="str">
        <f>IF('F4.2'!N23=0,"-",'F4.2'!N23)</f>
        <v>-</v>
      </c>
      <c r="M23" s="410">
        <f>IF(C23="DPR",0,'F4.2'!H23)</f>
        <v>0</v>
      </c>
      <c r="N23" s="423">
        <f>SUM('F4.2'!T23:V23)</f>
        <v>0</v>
      </c>
      <c r="O23" s="225"/>
      <c r="P23" s="411">
        <f t="shared" si="1"/>
        <v>0</v>
      </c>
      <c r="Q23" s="225"/>
      <c r="R23" s="225"/>
      <c r="S23" s="412">
        <f t="shared" si="2"/>
        <v>0</v>
      </c>
    </row>
    <row r="24" spans="1:19" s="24" customFormat="1" ht="31.5">
      <c r="A24" s="185">
        <f>'F4.2'!A24</f>
        <v>10.1</v>
      </c>
      <c r="B24" s="186" t="str">
        <f>'F4.2'!B24</f>
        <v>Installation of standby Buffer Hopper parallel to existing pair of buffer hoppers</v>
      </c>
      <c r="C24" s="413" t="str">
        <f>'F4.2'!C24</f>
        <v>Scheme</v>
      </c>
      <c r="D24" s="416" t="str">
        <f>'F4.2'!D24</f>
        <v>MERC/CAPEX/20172018/4782</v>
      </c>
      <c r="E24" s="414">
        <f>IF('F4.2'!F24=0,"-",'F4.2'!F24)</f>
        <v>43067</v>
      </c>
      <c r="F24" s="225"/>
      <c r="G24" s="414">
        <f t="shared" si="0"/>
        <v>43067</v>
      </c>
      <c r="H24" s="225"/>
      <c r="I24" s="414" t="str">
        <f>IF('F4.2'!L24=0,"-",'F4.2'!L24)</f>
        <v>-</v>
      </c>
      <c r="J24" s="414">
        <f>IF('F4.2'!M24=0,"-",'F4.2'!M24)</f>
        <v>43432</v>
      </c>
      <c r="K24" s="225"/>
      <c r="L24" s="414" t="str">
        <f>IF('F4.2'!N24=0,"-",'F4.2'!N24)</f>
        <v>-</v>
      </c>
      <c r="M24" s="415">
        <f>IF(C24="DPR",0,'F4.2'!H24)</f>
        <v>11.5</v>
      </c>
      <c r="N24" s="423">
        <f>SUM('F4.2'!T24:V24)</f>
        <v>0</v>
      </c>
      <c r="O24" s="225"/>
      <c r="P24" s="411">
        <f t="shared" si="1"/>
        <v>11.5</v>
      </c>
      <c r="Q24" s="225"/>
      <c r="R24" s="225"/>
      <c r="S24" s="412">
        <f t="shared" si="2"/>
        <v>11.5</v>
      </c>
    </row>
    <row r="25" spans="1:19" s="24" customFormat="1" ht="31.5">
      <c r="A25" s="185">
        <f>'F4.2'!A25</f>
        <v>10.199999999999999</v>
      </c>
      <c r="B25" s="186" t="str">
        <f>'F4.2'!B25</f>
        <v>Installation of additional vacuum pump for every two passes, near to intermediate hopper.</v>
      </c>
      <c r="C25" s="413" t="str">
        <f>'F4.2'!C25</f>
        <v>Scheme</v>
      </c>
      <c r="D25" s="416" t="str">
        <f>'F4.2'!D25</f>
        <v>MERC/CAPEX/20172018/4782</v>
      </c>
      <c r="E25" s="414">
        <f>IF('F4.2'!F25=0,"-",'F4.2'!F25)</f>
        <v>43067</v>
      </c>
      <c r="F25" s="225"/>
      <c r="G25" s="414">
        <f t="shared" si="0"/>
        <v>43067</v>
      </c>
      <c r="H25" s="225"/>
      <c r="I25" s="414" t="str">
        <f>IF('F4.2'!L25=0,"-",'F4.2'!L25)</f>
        <v>-</v>
      </c>
      <c r="J25" s="414">
        <f>IF('F4.2'!M25=0,"-",'F4.2'!M25)</f>
        <v>43432</v>
      </c>
      <c r="K25" s="225"/>
      <c r="L25" s="414" t="str">
        <f>IF('F4.2'!N25=0,"-",'F4.2'!N25)</f>
        <v>-</v>
      </c>
      <c r="M25" s="415">
        <f>IF(C25="DPR",0,'F4.2'!H25)</f>
        <v>0.6</v>
      </c>
      <c r="N25" s="423">
        <f>SUM('F4.2'!T25:V25)</f>
        <v>0</v>
      </c>
      <c r="O25" s="225"/>
      <c r="P25" s="411">
        <f t="shared" si="1"/>
        <v>0.6</v>
      </c>
      <c r="Q25" s="225"/>
      <c r="R25" s="225"/>
      <c r="S25" s="412">
        <f t="shared" si="2"/>
        <v>0.6</v>
      </c>
    </row>
    <row r="26" spans="1:19" s="24" customFormat="1" ht="63">
      <c r="A26" s="185">
        <f>'F4.2'!A26</f>
        <v>10.3</v>
      </c>
      <c r="B26" s="186" t="str">
        <f>'F4.2'!B26</f>
        <v>Procurement of 02 Nos of M/s Torishima, Japan make, 350 KW, 6.6KV, Boiler Circulating Water (BCW) Pump Motors (without pump casing) with 02 lots of recommended Electrical &amp; C&amp;I spares for Bhusawal and Khaparkheda TPS 500MW.</v>
      </c>
      <c r="C26" s="413" t="str">
        <f>'F4.2'!C26</f>
        <v>Scheme</v>
      </c>
      <c r="D26" s="416" t="str">
        <f>'F4.2'!D26</f>
        <v>MERC/CAPEX/20172018/4782</v>
      </c>
      <c r="E26" s="414">
        <f>IF('F4.2'!F26=0,"-",'F4.2'!F26)</f>
        <v>43067</v>
      </c>
      <c r="F26" s="225"/>
      <c r="G26" s="414">
        <f t="shared" si="0"/>
        <v>43067</v>
      </c>
      <c r="H26" s="225"/>
      <c r="I26" s="414">
        <f>IF('F4.2'!L26=0,"-",'F4.2'!L26)</f>
        <v>43178</v>
      </c>
      <c r="J26" s="414">
        <f>IF('F4.2'!M26=0,"-",'F4.2'!M26)</f>
        <v>43432</v>
      </c>
      <c r="K26" s="225"/>
      <c r="L26" s="414">
        <f>IF('F4.2'!N26=0,"-",'F4.2'!N26)</f>
        <v>43732</v>
      </c>
      <c r="M26" s="415">
        <f>IF(C26="DPR",0,'F4.2'!H26)</f>
        <v>4.24</v>
      </c>
      <c r="N26" s="423">
        <f>SUM('F4.2'!T26:V26)</f>
        <v>4.6696428000000001</v>
      </c>
      <c r="O26" s="225"/>
      <c r="P26" s="411">
        <f t="shared" si="1"/>
        <v>-0.42964279999999988</v>
      </c>
      <c r="Q26" s="225"/>
      <c r="R26" s="225"/>
      <c r="S26" s="412">
        <f t="shared" si="2"/>
        <v>-0.42964279999999988</v>
      </c>
    </row>
    <row r="27" spans="1:19" s="24" customFormat="1" ht="31.5">
      <c r="A27" s="185">
        <f>'F4.2'!A27</f>
        <v>10.4</v>
      </c>
      <c r="B27" s="186" t="str">
        <f>'F4.2'!B27</f>
        <v>Procurement of complete ACVF drive module comprising of 2 Nos. of Supply and 3 Nos. of  Inverter modules for GEHO pumps</v>
      </c>
      <c r="C27" s="413" t="str">
        <f>'F4.2'!C27</f>
        <v>Scheme</v>
      </c>
      <c r="D27" s="416" t="str">
        <f>'F4.2'!D27</f>
        <v>MERC/CAPEX/20172018/4782</v>
      </c>
      <c r="E27" s="414">
        <f>IF('F4.2'!F27=0,"-",'F4.2'!F27)</f>
        <v>43067</v>
      </c>
      <c r="F27" s="225"/>
      <c r="G27" s="414">
        <f t="shared" si="0"/>
        <v>43067</v>
      </c>
      <c r="H27" s="225"/>
      <c r="I27" s="414">
        <f>IF('F4.2'!L27=0,"-",'F4.2'!L27)</f>
        <v>43395</v>
      </c>
      <c r="J27" s="414">
        <f>IF('F4.2'!M27=0,"-",'F4.2'!M27)</f>
        <v>43432</v>
      </c>
      <c r="K27" s="225"/>
      <c r="L27" s="414">
        <f>IF('F4.2'!N27=0,"-",'F4.2'!N27)</f>
        <v>43663</v>
      </c>
      <c r="M27" s="415">
        <f>IF(C27="DPR",0,'F4.2'!H27)</f>
        <v>0.95</v>
      </c>
      <c r="N27" s="423">
        <f>SUM('F4.2'!T27:V27)</f>
        <v>0.92864275500000004</v>
      </c>
      <c r="O27" s="225"/>
      <c r="P27" s="411">
        <f t="shared" si="1"/>
        <v>2.1357244999999914E-2</v>
      </c>
      <c r="Q27" s="225"/>
      <c r="R27" s="225"/>
      <c r="S27" s="412">
        <f t="shared" si="2"/>
        <v>2.1357244999999914E-2</v>
      </c>
    </row>
    <row r="28" spans="1:19" s="24" customFormat="1" ht="47.25">
      <c r="A28" s="185">
        <f>'F4.2'!A28</f>
        <v>10.5</v>
      </c>
      <c r="B28" s="186" t="str">
        <f>'F4.2'!B28</f>
        <v>Supply, erection and commissioning of 24VDC, 100A Float &amp; Float cum Boost Battery Charger with 325Ah Battery Bank for CWPH at BTPS 2x500 MW.</v>
      </c>
      <c r="C28" s="413" t="str">
        <f>'F4.2'!C28</f>
        <v>Scheme</v>
      </c>
      <c r="D28" s="416" t="str">
        <f>'F4.2'!D28</f>
        <v>MERC/CAPEX/20172018/4782</v>
      </c>
      <c r="E28" s="414">
        <f>IF('F4.2'!F28=0,"-",'F4.2'!F28)</f>
        <v>43067</v>
      </c>
      <c r="F28" s="225"/>
      <c r="G28" s="414">
        <f t="shared" si="0"/>
        <v>43067</v>
      </c>
      <c r="H28" s="225"/>
      <c r="I28" s="414">
        <f>IF('F4.2'!L28=0,"-",'F4.2'!L28)</f>
        <v>43143</v>
      </c>
      <c r="J28" s="414">
        <f>IF('F4.2'!M28=0,"-",'F4.2'!M28)</f>
        <v>43432</v>
      </c>
      <c r="K28" s="225"/>
      <c r="L28" s="414">
        <f>IF('F4.2'!N28=0,"-",'F4.2'!N28)</f>
        <v>43447</v>
      </c>
      <c r="M28" s="415">
        <f>IF(C28="DPR",0,'F4.2'!H28)</f>
        <v>0.15</v>
      </c>
      <c r="N28" s="423">
        <f>SUM('F4.2'!T28:V28)</f>
        <v>0.157884</v>
      </c>
      <c r="O28" s="225"/>
      <c r="P28" s="411">
        <f t="shared" si="1"/>
        <v>-7.8840000000000021E-3</v>
      </c>
      <c r="Q28" s="225"/>
      <c r="R28" s="225"/>
      <c r="S28" s="412">
        <f t="shared" si="2"/>
        <v>-7.8840000000000021E-3</v>
      </c>
    </row>
    <row r="29" spans="1:19" s="24" customFormat="1" ht="31.5">
      <c r="A29" s="185">
        <f>'F4.2'!A29</f>
        <v>0</v>
      </c>
      <c r="B29" s="186" t="str">
        <f>'F4.2'!B29</f>
        <v xml:space="preserve">IDC </v>
      </c>
      <c r="C29" s="413" t="str">
        <f>'F4.2'!C29</f>
        <v>IDC</v>
      </c>
      <c r="D29" s="416" t="str">
        <f>'F4.2'!D29</f>
        <v>MERC/CAPEX/20172018/4782</v>
      </c>
      <c r="E29" s="414">
        <f>IF('F4.2'!F29=0,"-",'F4.2'!F29)</f>
        <v>43067</v>
      </c>
      <c r="F29" s="225"/>
      <c r="G29" s="414">
        <f t="shared" si="0"/>
        <v>43067</v>
      </c>
      <c r="H29" s="225"/>
      <c r="I29" s="414" t="str">
        <f>IF('F4.2'!L29=0,"-",'F4.2'!L29)</f>
        <v>-</v>
      </c>
      <c r="J29" s="414" t="str">
        <f>IF('F4.2'!M29=0,"-",'F4.2'!M29)</f>
        <v>-</v>
      </c>
      <c r="K29" s="225"/>
      <c r="L29" s="414" t="str">
        <f>IF('F4.2'!N29=0,"-",'F4.2'!N29)</f>
        <v>-</v>
      </c>
      <c r="M29" s="415">
        <f>IF(C29="DPR",0,'F4.2'!H29)</f>
        <v>0</v>
      </c>
      <c r="N29" s="423">
        <f>SUM('F4.2'!T29:V29)</f>
        <v>0</v>
      </c>
      <c r="O29" s="225"/>
      <c r="P29" s="411">
        <f t="shared" si="1"/>
        <v>0</v>
      </c>
      <c r="Q29" s="225"/>
      <c r="R29" s="225"/>
      <c r="S29" s="412">
        <f t="shared" si="2"/>
        <v>0</v>
      </c>
    </row>
    <row r="30" spans="1:19" s="24" customFormat="1" ht="31.5">
      <c r="A30" s="177">
        <f>'F4.2'!A30</f>
        <v>11</v>
      </c>
      <c r="B30" s="178" t="str">
        <f>'F4.2'!B30</f>
        <v>Various schemes for renovation of colony at Bhusawal TPS</v>
      </c>
      <c r="C30" s="407" t="str">
        <f>'F4.2'!C30</f>
        <v>DPR</v>
      </c>
      <c r="D30" s="408" t="str">
        <f>'F4.2'!D30</f>
        <v>MERC/CAPEX/20172018/0221</v>
      </c>
      <c r="E30" s="409">
        <f>IF('F4.2'!F30=0,"-",'F4.2'!F30)</f>
        <v>43143</v>
      </c>
      <c r="F30" s="225"/>
      <c r="G30" s="409">
        <f t="shared" si="0"/>
        <v>43143</v>
      </c>
      <c r="H30" s="225"/>
      <c r="I30" s="409" t="str">
        <f>IF('F4.2'!L30=0,"-",'F4.2'!L30)</f>
        <v>-</v>
      </c>
      <c r="J30" s="409" t="str">
        <f>IF('F4.2'!M30=0,"-",'F4.2'!M30)</f>
        <v>-</v>
      </c>
      <c r="K30" s="225"/>
      <c r="L30" s="409" t="str">
        <f>IF('F4.2'!N30=0,"-",'F4.2'!N30)</f>
        <v>-</v>
      </c>
      <c r="M30" s="410">
        <f>IF(C30="DPR",0,'F4.2'!H30)</f>
        <v>0</v>
      </c>
      <c r="N30" s="423">
        <f>SUM('F4.2'!T30:V30)</f>
        <v>0</v>
      </c>
      <c r="O30" s="225"/>
      <c r="P30" s="411">
        <f t="shared" si="1"/>
        <v>0</v>
      </c>
      <c r="Q30" s="225"/>
      <c r="R30" s="225"/>
      <c r="S30" s="412">
        <f t="shared" si="2"/>
        <v>0</v>
      </c>
    </row>
    <row r="31" spans="1:19" s="24" customFormat="1" ht="78.75">
      <c r="A31" s="185">
        <f>'F4.2'!A31</f>
        <v>11.1</v>
      </c>
      <c r="B31" s="186" t="str">
        <f>'F4.2'!B31</f>
        <v>Renovation of staff quarters &amp; related work at BTPS Deepnagar</v>
      </c>
      <c r="C31" s="413" t="str">
        <f>'F4.2'!C31</f>
        <v>Scheme</v>
      </c>
      <c r="D31" s="416" t="str">
        <f>'F4.2'!D31</f>
        <v>MERC/CAPEX/20172018/0221</v>
      </c>
      <c r="E31" s="414">
        <f>IF('F4.2'!F31=0,"-",'F4.2'!F31)</f>
        <v>43143</v>
      </c>
      <c r="F31" s="225"/>
      <c r="G31" s="414">
        <f t="shared" si="0"/>
        <v>43143</v>
      </c>
      <c r="H31" s="225"/>
      <c r="I31" s="414" t="str">
        <f>IF('F4.2'!L31=0,"-",'F4.2'!L31)</f>
        <v>a) 05-09-2018
b)05-09-2018
c) 16-11-2018
d) 16-11-2018
e)19-11-2018</v>
      </c>
      <c r="J31" s="414" t="str">
        <f>IF('F4.2'!M31=0,"-",'F4.2'!M31)</f>
        <v>a) 05-06-2019
b) 05-09-2019
c) 16-11-2019
d) 16-11-2019
e) 19-05-2019</v>
      </c>
      <c r="K31" s="225"/>
      <c r="L31" s="414" t="str">
        <f>IF('F4.2'!N31=0,"-",'F4.2'!N31)</f>
        <v>a) 04-06-2019
b) 04-09-2019
c) 31-12-2019
d) 31-12-2019
e) 20-03-2020</v>
      </c>
      <c r="M31" s="415">
        <f>IF(C31="DPR",0,'F4.2'!H31)</f>
        <v>7.0209999999999999</v>
      </c>
      <c r="N31" s="423">
        <f>SUM('F4.2'!T31:V31)</f>
        <v>5.45837182</v>
      </c>
      <c r="O31" s="225"/>
      <c r="P31" s="411">
        <f t="shared" si="1"/>
        <v>1.5626281799999999</v>
      </c>
      <c r="Q31" s="225"/>
      <c r="R31" s="225"/>
      <c r="S31" s="412">
        <f t="shared" si="2"/>
        <v>1.5626281799999999</v>
      </c>
    </row>
    <row r="32" spans="1:19" s="24" customFormat="1" ht="31.5">
      <c r="A32" s="185">
        <f>'F4.2'!A32</f>
        <v>11.2</v>
      </c>
      <c r="B32" s="186" t="str">
        <f>'F4.2'!B32</f>
        <v>Colony Internal Roads at BTPS, Deepnagar</v>
      </c>
      <c r="C32" s="413" t="str">
        <f>'F4.2'!C32</f>
        <v>Scheme</v>
      </c>
      <c r="D32" s="416" t="str">
        <f>'F4.2'!D32</f>
        <v>MERC/CAPEX/20172018/0221</v>
      </c>
      <c r="E32" s="414">
        <f>IF('F4.2'!F32=0,"-",'F4.2'!F32)</f>
        <v>43143</v>
      </c>
      <c r="F32" s="225"/>
      <c r="G32" s="414">
        <f t="shared" si="0"/>
        <v>43143</v>
      </c>
      <c r="H32" s="225"/>
      <c r="I32" s="414" t="str">
        <f>IF('F4.2'!L32=0,"-",'F4.2'!L32)</f>
        <v>a) 15-05-2018
b) 13-08-2018</v>
      </c>
      <c r="J32" s="414" t="str">
        <f>IF('F4.2'!M32=0,"-",'F4.2'!M32)</f>
        <v>a) 15-02-2019
b) 13-02-2019</v>
      </c>
      <c r="K32" s="225"/>
      <c r="L32" s="414" t="str">
        <f>IF('F4.2'!N32=0,"-",'F4.2'!N32)</f>
        <v>a) 20-12-2018
b) 12-02-2019</v>
      </c>
      <c r="M32" s="415">
        <f>IF(C32="DPR",0,'F4.2'!H32)</f>
        <v>3.85</v>
      </c>
      <c r="N32" s="423">
        <f>SUM('F4.2'!T32:V32)</f>
        <v>3.2500731940000001</v>
      </c>
      <c r="O32" s="225"/>
      <c r="P32" s="411">
        <f t="shared" si="1"/>
        <v>0.59992680600000003</v>
      </c>
      <c r="Q32" s="225"/>
      <c r="R32" s="225"/>
      <c r="S32" s="412">
        <f t="shared" si="2"/>
        <v>0.59992680600000003</v>
      </c>
    </row>
    <row r="33" spans="1:19" s="24" customFormat="1" ht="78.75">
      <c r="A33" s="185">
        <f>'F4.2'!A33</f>
        <v>11.3</v>
      </c>
      <c r="B33" s="186" t="str">
        <f>'F4.2'!B33</f>
        <v>Water supply , sanitary &amp; drainage works at BTPS, Deepnagar</v>
      </c>
      <c r="C33" s="413" t="str">
        <f>'F4.2'!C33</f>
        <v>Scheme</v>
      </c>
      <c r="D33" s="416" t="str">
        <f>'F4.2'!D33</f>
        <v>MERC/CAPEX/20172018/0221</v>
      </c>
      <c r="E33" s="414">
        <f>IF('F4.2'!F33=0,"-",'F4.2'!F33)</f>
        <v>43143</v>
      </c>
      <c r="F33" s="225"/>
      <c r="G33" s="414">
        <f t="shared" si="0"/>
        <v>43143</v>
      </c>
      <c r="H33" s="225"/>
      <c r="I33" s="414" t="str">
        <f>IF('F4.2'!L33=0,"-",'F4.2'!L33)</f>
        <v xml:space="preserve">a) 07-08-2018
b) 23-11-2018
c) 16-11-2018
d) 16-11-2018
</v>
      </c>
      <c r="J33" s="414" t="str">
        <f>IF('F4.2'!M33=0,"-",'F4.2'!M33)</f>
        <v>a) 07-08-2019
b) 23-08-2019
c) 16-08-2019
d) 16-08-2019</v>
      </c>
      <c r="K33" s="225"/>
      <c r="L33" s="414" t="str">
        <f>IF('F4.2'!N33=0,"-",'F4.2'!N33)</f>
        <v xml:space="preserve">a) 06-08-2019
b) 25-07-2019
c) 31-12-2019
d) 31-12-2019
</v>
      </c>
      <c r="M33" s="415">
        <f>IF(C33="DPR",0,'F4.2'!H33)</f>
        <v>7.3</v>
      </c>
      <c r="N33" s="423">
        <f>SUM('F4.2'!T33:V33)</f>
        <v>5.8360794</v>
      </c>
      <c r="O33" s="225"/>
      <c r="P33" s="411">
        <f t="shared" si="1"/>
        <v>1.4639205999999998</v>
      </c>
      <c r="Q33" s="225"/>
      <c r="R33" s="225"/>
      <c r="S33" s="412">
        <f t="shared" si="2"/>
        <v>1.4639205999999998</v>
      </c>
    </row>
    <row r="34" spans="1:19" s="24" customFormat="1" ht="31.5">
      <c r="A34" s="185">
        <f>'F4.2'!A34</f>
        <v>11.4</v>
      </c>
      <c r="B34" s="186" t="str">
        <f>'F4.2'!B34</f>
        <v>Plinth protection to existing buildings at BTPS, Deepnagar</v>
      </c>
      <c r="C34" s="413" t="str">
        <f>'F4.2'!C34</f>
        <v>Scheme</v>
      </c>
      <c r="D34" s="416" t="str">
        <f>'F4.2'!D34</f>
        <v>MERC/CAPEX/20172018/0221</v>
      </c>
      <c r="E34" s="414">
        <f>IF('F4.2'!F34=0,"-",'F4.2'!F34)</f>
        <v>43143</v>
      </c>
      <c r="F34" s="225"/>
      <c r="G34" s="414">
        <f t="shared" si="0"/>
        <v>43143</v>
      </c>
      <c r="H34" s="225"/>
      <c r="I34" s="414">
        <f>IF('F4.2'!L34=0,"-",'F4.2'!L34)</f>
        <v>43367</v>
      </c>
      <c r="J34" s="414">
        <f>IF('F4.2'!M34=0,"-",'F4.2'!M34)</f>
        <v>43640</v>
      </c>
      <c r="K34" s="225"/>
      <c r="L34" s="414">
        <f>IF('F4.2'!N34=0,"-",'F4.2'!N34)</f>
        <v>43464</v>
      </c>
      <c r="M34" s="415">
        <f>IF(C34="DPR",0,'F4.2'!H34)</f>
        <v>1.1631259999999999</v>
      </c>
      <c r="N34" s="423">
        <f>SUM('F4.2'!T34:V34)</f>
        <v>0.91823160000000004</v>
      </c>
      <c r="O34" s="225"/>
      <c r="P34" s="411">
        <f t="shared" si="1"/>
        <v>0.24489439999999985</v>
      </c>
      <c r="Q34" s="225"/>
      <c r="R34" s="225"/>
      <c r="S34" s="412">
        <f t="shared" si="2"/>
        <v>0.24489439999999985</v>
      </c>
    </row>
    <row r="35" spans="1:19" s="24" customFormat="1" ht="47.25">
      <c r="A35" s="369">
        <f>'F4.2'!A35</f>
        <v>12</v>
      </c>
      <c r="B35" s="370" t="str">
        <f>'F4.2'!B35</f>
        <v>Pipeline from River Water Pump House (RWPH) to aquaduct over Bhogawati River and Other allied power house road works under DPR scheme at BTPS, Bhusawal</v>
      </c>
      <c r="C35" s="42" t="str">
        <f>'F4.2'!C35</f>
        <v>DPR</v>
      </c>
      <c r="D35" s="41" t="str">
        <f>'F4.2'!D35</f>
        <v>MERC/CAPEX/2018-2019/0104</v>
      </c>
      <c r="E35" s="105">
        <f>IF('F4.2'!F35=0,"-",'F4.2'!F35)</f>
        <v>43559</v>
      </c>
      <c r="F35" s="58"/>
      <c r="G35" s="105">
        <f t="shared" si="0"/>
        <v>43559</v>
      </c>
      <c r="H35" s="58"/>
      <c r="I35" s="105" t="str">
        <f>IF('F4.2'!L35=0,"-",'F4.2'!L35)</f>
        <v>-</v>
      </c>
      <c r="J35" s="105" t="str">
        <f>IF('F4.2'!M35=0,"-",'F4.2'!M35)</f>
        <v>-</v>
      </c>
      <c r="K35" s="58"/>
      <c r="L35" s="105" t="str">
        <f>IF('F4.2'!N35=0,"-",'F4.2'!N35)</f>
        <v>-</v>
      </c>
      <c r="M35" s="43">
        <f>IF(C35="DPR",0,'F4.2'!H35)</f>
        <v>0</v>
      </c>
      <c r="N35" s="423">
        <f>SUM('F4.2'!T35:V35)</f>
        <v>0</v>
      </c>
      <c r="O35" s="58"/>
      <c r="P35" s="153">
        <f t="shared" si="1"/>
        <v>0</v>
      </c>
      <c r="Q35" s="58"/>
      <c r="R35" s="58"/>
      <c r="S35" s="68">
        <f t="shared" si="2"/>
        <v>0</v>
      </c>
    </row>
    <row r="36" spans="1:19" s="24" customFormat="1" ht="47.25">
      <c r="A36" s="263">
        <f>'F4.2'!A36</f>
        <v>12.1</v>
      </c>
      <c r="B36" s="264" t="str">
        <f>'F4.2'!B36</f>
        <v>Providing supplying laying, jointing, testing and commissioning of 1650 mm Ø ID 8 mm thick M.S. pipeline for raw water supply from RWPH to aquaduct over Bhogawati river at, BTPS, Bhusawal.</v>
      </c>
      <c r="C36" s="44" t="str">
        <f>'F4.2'!C36</f>
        <v>Scheme</v>
      </c>
      <c r="D36" s="45" t="str">
        <f>'F4.2'!D36</f>
        <v>MERC/CAPEX/2018-2019/0104</v>
      </c>
      <c r="E36" s="46">
        <f>IF('F4.2'!F36=0,"-",'F4.2'!F36)</f>
        <v>43559</v>
      </c>
      <c r="F36" s="58"/>
      <c r="G36" s="46">
        <f t="shared" si="0"/>
        <v>43559</v>
      </c>
      <c r="H36" s="58"/>
      <c r="I36" s="46" t="str">
        <f>IF('F4.2'!L36=0,"-",'F4.2'!L36)</f>
        <v>-</v>
      </c>
      <c r="J36" s="46">
        <f>IF('F4.2'!M36=0,"-",'F4.2'!M36)</f>
        <v>43925</v>
      </c>
      <c r="K36" s="58"/>
      <c r="L36" s="46" t="str">
        <f>IF('F4.2'!N36=0,"-",'F4.2'!N36)</f>
        <v>-</v>
      </c>
      <c r="M36" s="62">
        <f>IF(C36="DPR",0,'F4.2'!H36)</f>
        <v>7.2569999999999997</v>
      </c>
      <c r="N36" s="423">
        <f>SUM('F4.2'!T36:V36)</f>
        <v>0</v>
      </c>
      <c r="O36" s="58"/>
      <c r="P36" s="153">
        <f t="shared" si="1"/>
        <v>7.2569999999999997</v>
      </c>
      <c r="Q36" s="58"/>
      <c r="R36" s="58"/>
      <c r="S36" s="68">
        <f t="shared" si="2"/>
        <v>7.2569999999999997</v>
      </c>
    </row>
    <row r="37" spans="1:19" s="24" customFormat="1" ht="47.25">
      <c r="A37" s="263">
        <f>'F4.2'!A37</f>
        <v>12.2</v>
      </c>
      <c r="B37" s="264" t="str">
        <f>'F4.2'!B37</f>
        <v>Construction of WBM and Bituminous road along inlet &amp; outlet canals and concreate road along periphery of Major store at BTPS, Bhusawal.</v>
      </c>
      <c r="C37" s="44" t="str">
        <f>'F4.2'!C37</f>
        <v>Scheme</v>
      </c>
      <c r="D37" s="45" t="str">
        <f>'F4.2'!D37</f>
        <v>MERC/CAPEX/2018-2019/0104</v>
      </c>
      <c r="E37" s="46">
        <f>IF('F4.2'!F37=0,"-",'F4.2'!F37)</f>
        <v>43559</v>
      </c>
      <c r="F37" s="58"/>
      <c r="G37" s="46">
        <f t="shared" si="0"/>
        <v>43559</v>
      </c>
      <c r="H37" s="58"/>
      <c r="I37" s="46" t="str">
        <f>IF('F4.2'!L37=0,"-",'F4.2'!L37)</f>
        <v>a) 20-08-2021
b) 27-03-2021 
c) 01-12-2022</v>
      </c>
      <c r="J37" s="46">
        <f>IF('F4.2'!M37=0,"-",'F4.2'!M37)</f>
        <v>43925</v>
      </c>
      <c r="K37" s="58"/>
      <c r="L37" s="46" t="str">
        <f>IF('F4.2'!N37=0,"-",'F4.2'!N37)</f>
        <v>a) 10-04-2023
b) 25-04-2023
c) 20-03-2023</v>
      </c>
      <c r="M37" s="62">
        <f>IF(C37="DPR",0,'F4.2'!H37)</f>
        <v>4.22</v>
      </c>
      <c r="N37" s="423">
        <f>SUM('F4.2'!T37:V37)</f>
        <v>3.8304708600000001</v>
      </c>
      <c r="O37" s="58"/>
      <c r="P37" s="153">
        <f t="shared" si="1"/>
        <v>0.38952913999999961</v>
      </c>
      <c r="Q37" s="58"/>
      <c r="R37" s="58"/>
      <c r="S37" s="68">
        <f t="shared" si="2"/>
        <v>0.38952913999999961</v>
      </c>
    </row>
    <row r="38" spans="1:19" s="24" customFormat="1" ht="31.5">
      <c r="A38" s="413">
        <f>'F4.2'!A38</f>
        <v>12.3</v>
      </c>
      <c r="B38" s="283" t="str">
        <f>'F4.2'!B38</f>
        <v>Work of construction of self-supporting steel roofing system for a major store godown shed of span 25M at BTPS, Deepnagar.</v>
      </c>
      <c r="C38" s="413" t="str">
        <f>'F4.2'!C38</f>
        <v>Scheme</v>
      </c>
      <c r="D38" s="416" t="str">
        <f>'F4.2'!D38</f>
        <v>MERC/CAPEX/2018-2019/0104</v>
      </c>
      <c r="E38" s="414">
        <f>IF('F4.2'!F38=0,"-",'F4.2'!F38)</f>
        <v>43559</v>
      </c>
      <c r="F38" s="225"/>
      <c r="G38" s="414">
        <f t="shared" si="0"/>
        <v>43559</v>
      </c>
      <c r="H38" s="225"/>
      <c r="I38" s="414">
        <f>IF('F4.2'!L38=0,"-",'F4.2'!L38)</f>
        <v>43708</v>
      </c>
      <c r="J38" s="414">
        <f>IF('F4.2'!M38=0,"-",'F4.2'!M38)</f>
        <v>43925</v>
      </c>
      <c r="K38" s="225"/>
      <c r="L38" s="414">
        <f>IF('F4.2'!N38=0,"-",'F4.2'!N38)</f>
        <v>44648</v>
      </c>
      <c r="M38" s="415">
        <f>IF(C38="DPR",0,'F4.2'!H38)</f>
        <v>1.6401999999999999</v>
      </c>
      <c r="N38" s="423">
        <f>SUM('F4.2'!T38:V38)</f>
        <v>0.27</v>
      </c>
      <c r="O38" s="225"/>
      <c r="P38" s="411">
        <f t="shared" si="1"/>
        <v>1.3701999999999999</v>
      </c>
      <c r="Q38" s="225"/>
      <c r="R38" s="225"/>
      <c r="S38" s="412">
        <f t="shared" si="2"/>
        <v>1.3701999999999999</v>
      </c>
    </row>
    <row r="39" spans="1:19" s="24" customFormat="1" ht="31.5">
      <c r="A39" s="263">
        <f>'F4.2'!A39</f>
        <v>0</v>
      </c>
      <c r="B39" s="264" t="str">
        <f>'F4.2'!B39</f>
        <v>IDC</v>
      </c>
      <c r="C39" s="44" t="str">
        <f>'F4.2'!C39</f>
        <v>IDC</v>
      </c>
      <c r="D39" s="45" t="str">
        <f>'F4.2'!D39</f>
        <v>MERC/CAPEX/2018-2019/0104</v>
      </c>
      <c r="E39" s="46">
        <f>IF('F4.2'!F39=0,"-",'F4.2'!F39)</f>
        <v>43559</v>
      </c>
      <c r="F39" s="58"/>
      <c r="G39" s="46">
        <f t="shared" si="0"/>
        <v>43559</v>
      </c>
      <c r="H39" s="58"/>
      <c r="I39" s="46" t="str">
        <f>IF('F4.2'!L39=0,"-",'F4.2'!L39)</f>
        <v>-</v>
      </c>
      <c r="J39" s="46" t="str">
        <f>IF('F4.2'!M39=0,"-",'F4.2'!M39)</f>
        <v>-</v>
      </c>
      <c r="K39" s="58"/>
      <c r="L39" s="46" t="str">
        <f>IF('F4.2'!N39=0,"-",'F4.2'!N39)</f>
        <v>-</v>
      </c>
      <c r="M39" s="62">
        <f>IF(C39="DPR",0,'F4.2'!H39)</f>
        <v>0</v>
      </c>
      <c r="N39" s="423">
        <f>SUM('F4.2'!T39:V39)</f>
        <v>0.14917520000000001</v>
      </c>
      <c r="O39" s="58"/>
      <c r="P39" s="153">
        <f t="shared" si="1"/>
        <v>-0.14917520000000001</v>
      </c>
      <c r="Q39" s="58"/>
      <c r="R39" s="58"/>
      <c r="S39" s="68">
        <f t="shared" si="2"/>
        <v>-0.14917520000000001</v>
      </c>
    </row>
    <row r="40" spans="1:19" s="24" customFormat="1" ht="63">
      <c r="A40" s="407">
        <f>'F4.2'!A40</f>
        <v>13</v>
      </c>
      <c r="B40" s="408" t="str">
        <f>'F4.2'!B40</f>
        <v>Supply, erection, commissioning &amp; site testing of 220 V, 2035 AH, Station Battery Sets (4 Nos.) and 24 V, 2250 AH, SG/TG &amp; BOP Battery Sets (8 Nos.) for U# 4 &amp; 5 along with accessories at 2 x 500 MW BTPS, Bhusawal</v>
      </c>
      <c r="C40" s="407" t="str">
        <f>'F4.2'!C40</f>
        <v>DPR</v>
      </c>
      <c r="D40" s="408" t="str">
        <f>'F4.2'!D40</f>
        <v>MERC/CAPEX/2017-2018/1226</v>
      </c>
      <c r="E40" s="409">
        <f>IF('F4.2'!F40=0,"-",'F4.2'!F40)</f>
        <v>43322</v>
      </c>
      <c r="F40" s="225"/>
      <c r="G40" s="409">
        <f t="shared" si="0"/>
        <v>43322</v>
      </c>
      <c r="H40" s="225"/>
      <c r="I40" s="409" t="str">
        <f>IF('F4.2'!L40=0,"-",'F4.2'!L40)</f>
        <v>-</v>
      </c>
      <c r="J40" s="409" t="str">
        <f>IF('F4.2'!M40=0,"-",'F4.2'!M40)</f>
        <v>-</v>
      </c>
      <c r="K40" s="225"/>
      <c r="L40" s="409" t="str">
        <f>IF('F4.2'!N40=0,"-",'F4.2'!N40)</f>
        <v>-</v>
      </c>
      <c r="M40" s="410">
        <f>IF(C40="DPR",0,'F4.2'!H40)</f>
        <v>0</v>
      </c>
      <c r="N40" s="423">
        <f>SUM('F4.2'!T40:V40)</f>
        <v>0</v>
      </c>
      <c r="O40" s="225"/>
      <c r="P40" s="411">
        <f t="shared" si="1"/>
        <v>0</v>
      </c>
      <c r="Q40" s="225"/>
      <c r="R40" s="225"/>
      <c r="S40" s="412">
        <f t="shared" si="2"/>
        <v>0</v>
      </c>
    </row>
    <row r="41" spans="1:19" s="24" customFormat="1" ht="63">
      <c r="A41" s="413">
        <f>'F4.2'!A41</f>
        <v>13.1</v>
      </c>
      <c r="B41" s="283" t="str">
        <f>'F4.2'!B41</f>
        <v>Supply, erection, commissioning &amp; site testing of 220V, 2035 AH Station Battery Sets (02 Nos.) and 24V, 2250AH, SG/TG &amp; BOP Battery Set (04 Nos.) along with accessories for Unit No.5 at BTPS 2x500MW.</v>
      </c>
      <c r="C41" s="413" t="str">
        <f>'F4.2'!C41</f>
        <v>Scheme</v>
      </c>
      <c r="D41" s="416" t="str">
        <f>'F4.2'!D41</f>
        <v>MERC/CAPEX/2017-2018/1226</v>
      </c>
      <c r="E41" s="414">
        <f>IF('F4.2'!F41=0,"-",'F4.2'!F41)</f>
        <v>43322</v>
      </c>
      <c r="F41" s="225"/>
      <c r="G41" s="414">
        <f t="shared" si="0"/>
        <v>43322</v>
      </c>
      <c r="H41" s="225"/>
      <c r="I41" s="414">
        <f>IF('F4.2'!L41=0,"-",'F4.2'!L41)</f>
        <v>43395</v>
      </c>
      <c r="J41" s="414">
        <f>IF('F4.2'!M41=0,"-",'F4.2'!M41)</f>
        <v>43687</v>
      </c>
      <c r="K41" s="225"/>
      <c r="L41" s="414">
        <f>IF('F4.2'!N41=0,"-",'F4.2'!N41)</f>
        <v>43735</v>
      </c>
      <c r="M41" s="415">
        <f>IF(C41="DPR",0,'F4.2'!H41)</f>
        <v>5.7949999999999999</v>
      </c>
      <c r="N41" s="423">
        <f>SUM('F4.2'!T41:V41)</f>
        <v>6.3739579500000003</v>
      </c>
      <c r="O41" s="225"/>
      <c r="P41" s="411">
        <f t="shared" si="1"/>
        <v>-0.57895795000000039</v>
      </c>
      <c r="Q41" s="225"/>
      <c r="R41" s="225"/>
      <c r="S41" s="412">
        <f t="shared" si="2"/>
        <v>-0.57895795000000039</v>
      </c>
    </row>
    <row r="42" spans="1:19" s="24" customFormat="1" ht="63">
      <c r="A42" s="413">
        <f>'F4.2'!A42</f>
        <v>13.2</v>
      </c>
      <c r="B42" s="283" t="str">
        <f>'F4.2'!B42</f>
        <v>Supply, erection, commissioning &amp; site testing of 220V, 2035 AH Station Battery Sets (02 Nos.) and 24V, 2250AH, SG/TG &amp; BOP Battery Set (04 Nos.) along with accessories for Unit No.4 at BTPS 2x500MW.</v>
      </c>
      <c r="C42" s="413" t="str">
        <f>'F4.2'!C42</f>
        <v>Scheme</v>
      </c>
      <c r="D42" s="416" t="str">
        <f>'F4.2'!D42</f>
        <v>MERC/CAPEX/2017-2018/1226</v>
      </c>
      <c r="E42" s="414">
        <f>IF('F4.2'!F42=0,"-",'F4.2'!F42)</f>
        <v>43322</v>
      </c>
      <c r="F42" s="225"/>
      <c r="G42" s="414">
        <f t="shared" si="0"/>
        <v>43322</v>
      </c>
      <c r="H42" s="225"/>
      <c r="I42" s="414">
        <f>IF('F4.2'!L42=0,"-",'F4.2'!L42)</f>
        <v>43522</v>
      </c>
      <c r="J42" s="414">
        <f>IF('F4.2'!M42=0,"-",'F4.2'!M42)</f>
        <v>43687</v>
      </c>
      <c r="K42" s="225"/>
      <c r="L42" s="414">
        <f>IF('F4.2'!N42=0,"-",'F4.2'!N42)</f>
        <v>44604</v>
      </c>
      <c r="M42" s="415">
        <f>IF(C42="DPR",0,'F4.2'!H42)</f>
        <v>5.7949999999999999</v>
      </c>
      <c r="N42" s="423">
        <f>SUM('F4.2'!T42:V42)</f>
        <v>6.3227326000000001</v>
      </c>
      <c r="O42" s="225"/>
      <c r="P42" s="411">
        <f t="shared" si="1"/>
        <v>-0.52773260000000022</v>
      </c>
      <c r="Q42" s="225"/>
      <c r="R42" s="225"/>
      <c r="S42" s="412">
        <f t="shared" si="2"/>
        <v>-0.52773260000000022</v>
      </c>
    </row>
    <row r="43" spans="1:19" s="24" customFormat="1" ht="31.5">
      <c r="A43" s="407">
        <f>'F4.2'!A43</f>
        <v>15</v>
      </c>
      <c r="B43" s="408" t="str">
        <f>'F4.2'!B43</f>
        <v>Flue Gas Desulphurization (FGD) System for 500 MW Units (Total 8 Nos) of MSPGCL</v>
      </c>
      <c r="C43" s="407" t="str">
        <f>'F4.2'!C43</f>
        <v>DPR</v>
      </c>
      <c r="D43" s="408" t="str">
        <f>'F4.2'!D43</f>
        <v>MERC/CAPEX/2020-2021/WFH/SBR/45</v>
      </c>
      <c r="E43" s="409">
        <f>IF('F4.2'!F43=0,"-",'F4.2'!F43)</f>
        <v>44232</v>
      </c>
      <c r="F43" s="225"/>
      <c r="G43" s="409">
        <f t="shared" si="0"/>
        <v>44232</v>
      </c>
      <c r="H43" s="225"/>
      <c r="I43" s="409" t="str">
        <f>IF('F4.2'!L43=0,"-",'F4.2'!L43)</f>
        <v>-</v>
      </c>
      <c r="J43" s="409" t="str">
        <f>IF('F4.2'!M43=0,"-",'F4.2'!M43)</f>
        <v>-</v>
      </c>
      <c r="K43" s="225"/>
      <c r="L43" s="409" t="str">
        <f>IF('F4.2'!N43=0,"-",'F4.2'!N43)</f>
        <v>-</v>
      </c>
      <c r="M43" s="415">
        <f>IF(C43="DPR",0,'F4.2'!H43)</f>
        <v>0</v>
      </c>
      <c r="N43" s="423">
        <f>SUM('F4.2'!T43:V43)</f>
        <v>0</v>
      </c>
      <c r="O43" s="225"/>
      <c r="P43" s="411">
        <f t="shared" si="1"/>
        <v>0</v>
      </c>
      <c r="Q43" s="225"/>
      <c r="R43" s="225"/>
      <c r="S43" s="412">
        <f t="shared" si="2"/>
        <v>0</v>
      </c>
    </row>
    <row r="44" spans="1:19" s="24" customFormat="1" ht="31.5">
      <c r="A44" s="48">
        <f>'F4.2'!A44</f>
        <v>15.1</v>
      </c>
      <c r="B44" s="380" t="str">
        <f>'F4.2'!B44</f>
        <v>Flue Gas Desulphurization (FGD) System for Bhusawal Unit 4-5</v>
      </c>
      <c r="C44" s="48" t="str">
        <f>'F4.2'!C44</f>
        <v>Scheme</v>
      </c>
      <c r="D44" s="49" t="str">
        <f>'F4.2'!D44</f>
        <v>MERC/CAPEX/2020-2021/WFH/SBR/45</v>
      </c>
      <c r="E44" s="46">
        <f>IF('F4.2'!F44=0,"-",'F4.2'!F44)</f>
        <v>44232</v>
      </c>
      <c r="F44" s="58"/>
      <c r="G44" s="46">
        <f t="shared" si="0"/>
        <v>44232</v>
      </c>
      <c r="H44" s="58"/>
      <c r="I44" s="46" t="str">
        <f>IF('F4.2'!L44=0,"-",'F4.2'!L44)</f>
        <v>-</v>
      </c>
      <c r="J44" s="46" t="str">
        <f>IF('F4.2'!M44=0,"-",'F4.2'!M44)</f>
        <v>-</v>
      </c>
      <c r="K44" s="58"/>
      <c r="L44" s="46" t="str">
        <f>IF('F4.2'!N44=0,"-",'F4.2'!N44)</f>
        <v>-</v>
      </c>
      <c r="M44" s="62">
        <f>IF(C44="DPR",0,'F4.2'!H44)</f>
        <v>830.4</v>
      </c>
      <c r="N44" s="423">
        <f>SUM('F4.2'!T44:V44)</f>
        <v>0</v>
      </c>
      <c r="O44" s="58"/>
      <c r="P44" s="153">
        <f t="shared" si="1"/>
        <v>830.4</v>
      </c>
      <c r="Q44" s="58"/>
      <c r="R44" s="58"/>
      <c r="S44" s="68">
        <f t="shared" si="2"/>
        <v>830.4</v>
      </c>
    </row>
    <row r="45" spans="1:19" s="24" customFormat="1" ht="31.5">
      <c r="A45" s="417">
        <f>'F4.2'!A45</f>
        <v>0</v>
      </c>
      <c r="B45" s="418" t="str">
        <f>'F4.2'!B45</f>
        <v>IDC</v>
      </c>
      <c r="C45" s="417" t="str">
        <f>'F4.2'!C45</f>
        <v>IDC</v>
      </c>
      <c r="D45" s="419" t="str">
        <f>'F4.2'!D45</f>
        <v>MERC/CAPEX/2020-2021/WFH/SBR/45</v>
      </c>
      <c r="E45" s="414">
        <f>IF('F4.2'!F45=0,"-",'F4.2'!F45)</f>
        <v>44232</v>
      </c>
      <c r="F45" s="225"/>
      <c r="G45" s="414">
        <f t="shared" si="0"/>
        <v>44232</v>
      </c>
      <c r="H45" s="225"/>
      <c r="I45" s="414" t="str">
        <f>IF('F4.2'!L45=0,"-",'F4.2'!L45)</f>
        <v>-</v>
      </c>
      <c r="J45" s="414" t="str">
        <f>IF('F4.2'!M45=0,"-",'F4.2'!M45)</f>
        <v>-</v>
      </c>
      <c r="K45" s="225"/>
      <c r="L45" s="414" t="str">
        <f>IF('F4.2'!N45=0,"-",'F4.2'!N45)</f>
        <v>-</v>
      </c>
      <c r="M45" s="415">
        <f>IF(C45="DPR",0,'F4.2'!H45)</f>
        <v>39.1</v>
      </c>
      <c r="N45" s="423">
        <f>SUM('F4.2'!T45:V45)</f>
        <v>0</v>
      </c>
      <c r="O45" s="225"/>
      <c r="P45" s="411">
        <f t="shared" si="1"/>
        <v>39.1</v>
      </c>
      <c r="Q45" s="225"/>
      <c r="R45" s="225"/>
      <c r="S45" s="412">
        <f t="shared" si="2"/>
        <v>39.1</v>
      </c>
    </row>
    <row r="46" spans="1:19" s="24" customFormat="1" ht="31.5">
      <c r="A46" s="407">
        <f>'F4.2'!A46</f>
        <v>16</v>
      </c>
      <c r="B46" s="408" t="str">
        <f>'F4.2'!B46</f>
        <v>Procurement of two BFP Cartridges &amp; one rotor of Turbine driven BFP &amp; at 500MW BTPS, Bhusawal</v>
      </c>
      <c r="C46" s="407" t="str">
        <f>'F4.2'!C46</f>
        <v>DPR</v>
      </c>
      <c r="D46" s="408" t="str">
        <f>'F4.2'!D46</f>
        <v>MERC/CAPEX/2020-2021/WFO/SBR/49</v>
      </c>
      <c r="E46" s="409">
        <f>IF('F4.2'!F46=0,"-",'F4.2'!F46)</f>
        <v>44263</v>
      </c>
      <c r="F46" s="225"/>
      <c r="G46" s="409">
        <f t="shared" si="0"/>
        <v>44263</v>
      </c>
      <c r="H46" s="225"/>
      <c r="I46" s="409" t="str">
        <f>IF('F4.2'!L46=0,"-",'F4.2'!L46)</f>
        <v>-</v>
      </c>
      <c r="J46" s="409" t="str">
        <f>IF('F4.2'!M46=0,"-",'F4.2'!M46)</f>
        <v>-</v>
      </c>
      <c r="K46" s="225"/>
      <c r="L46" s="409" t="str">
        <f>IF('F4.2'!N46=0,"-",'F4.2'!N46)</f>
        <v>-</v>
      </c>
      <c r="M46" s="415">
        <f>IF(C46="DPR",0,'F4.2'!H46)</f>
        <v>0</v>
      </c>
      <c r="N46" s="423">
        <f>SUM('F4.2'!T46:V46)</f>
        <v>0</v>
      </c>
      <c r="O46" s="225"/>
      <c r="P46" s="411">
        <f t="shared" si="1"/>
        <v>0</v>
      </c>
      <c r="Q46" s="225"/>
      <c r="R46" s="225"/>
      <c r="S46" s="412">
        <f t="shared" si="2"/>
        <v>0</v>
      </c>
    </row>
    <row r="47" spans="1:19" s="24" customFormat="1" ht="31.5">
      <c r="A47" s="48">
        <f>'F4.2'!A47</f>
        <v>16.100000000000001</v>
      </c>
      <c r="B47" s="386" t="str">
        <f>'F4.2'!B47</f>
        <v>Procurement of two BFP Cartridges at 500MW BTPS, Bhusawal</v>
      </c>
      <c r="C47" s="48" t="str">
        <f>'F4.2'!C47</f>
        <v>Scheme</v>
      </c>
      <c r="D47" s="49" t="str">
        <f>'F4.2'!D47</f>
        <v>MERC/CAPEX/2020-2021/WFO/SBR/49</v>
      </c>
      <c r="E47" s="46">
        <f>IF('F4.2'!F47=0,"-",'F4.2'!F47)</f>
        <v>44263</v>
      </c>
      <c r="F47" s="58"/>
      <c r="G47" s="46">
        <f t="shared" si="0"/>
        <v>44263</v>
      </c>
      <c r="H47" s="58"/>
      <c r="I47" s="46">
        <f>IF('F4.2'!L47=0,"-",'F4.2'!L47)</f>
        <v>44495</v>
      </c>
      <c r="J47" s="46">
        <f>IF('F4.2'!M47=0,"-",'F4.2'!M47)</f>
        <v>45177</v>
      </c>
      <c r="K47" s="58"/>
      <c r="L47" s="46" t="str">
        <f>IF('F4.2'!N47=0,"-",'F4.2'!N47)</f>
        <v>-</v>
      </c>
      <c r="M47" s="62">
        <f>IF(C47="DPR",0,'F4.2'!H47)</f>
        <v>3.84</v>
      </c>
      <c r="N47" s="423">
        <f>SUM('F4.2'!T47:V47)</f>
        <v>2.2399997760000003</v>
      </c>
      <c r="O47" s="58"/>
      <c r="P47" s="153">
        <f t="shared" si="1"/>
        <v>1.6000002239999995</v>
      </c>
      <c r="Q47" s="58"/>
      <c r="R47" s="58"/>
      <c r="S47" s="68">
        <f t="shared" si="2"/>
        <v>1.6000002239999995</v>
      </c>
    </row>
    <row r="48" spans="1:19" s="24" customFormat="1" ht="31.5">
      <c r="A48" s="417">
        <f>'F4.2'!A48</f>
        <v>16.2</v>
      </c>
      <c r="B48" s="418" t="str">
        <f>'F4.2'!B48</f>
        <v>Procurement of one rotor of Turbine driven BFP at 500MW BTPS, Bhusawal</v>
      </c>
      <c r="C48" s="417" t="str">
        <f>'F4.2'!C48</f>
        <v>Scheme</v>
      </c>
      <c r="D48" s="419" t="str">
        <f>'F4.2'!D48</f>
        <v>MERC/CAPEX/2020-2021/WFO/SBR/49</v>
      </c>
      <c r="E48" s="414">
        <f>IF('F4.2'!F48=0,"-",'F4.2'!F48)</f>
        <v>44263</v>
      </c>
      <c r="F48" s="225"/>
      <c r="G48" s="414">
        <f t="shared" si="0"/>
        <v>44263</v>
      </c>
      <c r="H48" s="225"/>
      <c r="I48" s="414">
        <f>IF('F4.2'!L48=0,"-",'F4.2'!L48)</f>
        <v>44393</v>
      </c>
      <c r="J48" s="414">
        <f>IF('F4.2'!M48=0,"-",'F4.2'!M48)</f>
        <v>45177</v>
      </c>
      <c r="K48" s="225"/>
      <c r="L48" s="414">
        <f>IF('F4.2'!N48=0,"-",'F4.2'!N48)</f>
        <v>44641</v>
      </c>
      <c r="M48" s="415">
        <f>IF(C48="DPR",0,'F4.2'!H48)</f>
        <v>6.46</v>
      </c>
      <c r="N48" s="423">
        <f>SUM('F4.2'!T48:V48)</f>
        <v>7.6135872999999998</v>
      </c>
      <c r="O48" s="225"/>
      <c r="P48" s="411">
        <f t="shared" si="1"/>
        <v>-1.1535872999999999</v>
      </c>
      <c r="Q48" s="225"/>
      <c r="R48" s="225"/>
      <c r="S48" s="412">
        <f t="shared" si="2"/>
        <v>-1.1535872999999999</v>
      </c>
    </row>
    <row r="49" spans="1:20" s="24" customFormat="1" ht="31.5">
      <c r="A49" s="417">
        <f>'F4.2'!A49</f>
        <v>0</v>
      </c>
      <c r="B49" s="418" t="str">
        <f>'F4.2'!B49</f>
        <v>IDC</v>
      </c>
      <c r="C49" s="417" t="str">
        <f>'F4.2'!C49</f>
        <v>IDC</v>
      </c>
      <c r="D49" s="419" t="str">
        <f>'F4.2'!D49</f>
        <v>MERC/CAPEX/2020-2021/WFO/SBR/49</v>
      </c>
      <c r="E49" s="414">
        <f>IF('F4.2'!F49=0,"-",'F4.2'!F49)</f>
        <v>44263</v>
      </c>
      <c r="F49" s="225"/>
      <c r="G49" s="414">
        <f t="shared" si="0"/>
        <v>44263</v>
      </c>
      <c r="H49" s="225"/>
      <c r="I49" s="414" t="str">
        <f>IF('F4.2'!L49=0,"-",'F4.2'!L49)</f>
        <v>-</v>
      </c>
      <c r="J49" s="414" t="str">
        <f>IF('F4.2'!M49=0,"-",'F4.2'!M49)</f>
        <v>-</v>
      </c>
      <c r="K49" s="225"/>
      <c r="L49" s="414" t="str">
        <f>IF('F4.2'!N49=0,"-",'F4.2'!N49)</f>
        <v>-</v>
      </c>
      <c r="M49" s="415">
        <f>IF(C49="DPR",0,'F4.2'!H49)</f>
        <v>0.22</v>
      </c>
      <c r="N49" s="423">
        <f>SUM('F4.2'!T49:V49)</f>
        <v>0</v>
      </c>
      <c r="O49" s="225"/>
      <c r="P49" s="411">
        <f t="shared" si="1"/>
        <v>0.22</v>
      </c>
      <c r="Q49" s="225"/>
      <c r="R49" s="225"/>
      <c r="S49" s="412">
        <f t="shared" si="2"/>
        <v>0.22</v>
      </c>
    </row>
    <row r="50" spans="1:20" s="24" customFormat="1" ht="31.5">
      <c r="A50" s="407">
        <f>'F4.2'!A50</f>
        <v>17</v>
      </c>
      <c r="B50" s="408" t="str">
        <f>'F4.2'!B50</f>
        <v>CHP Improvement Schemes at 2X500MW, BTPS, Bhusawal</v>
      </c>
      <c r="C50" s="407" t="str">
        <f>'F4.2'!C50</f>
        <v>DPR</v>
      </c>
      <c r="D50" s="408" t="str">
        <f>'F4.2'!D50</f>
        <v>MERC/CAPEX/2020-2021/WFH/SBR/09</v>
      </c>
      <c r="E50" s="409">
        <f>IF('F4.2'!F50=0,"-",'F4.2'!F50)</f>
        <v>44357</v>
      </c>
      <c r="F50" s="225"/>
      <c r="G50" s="409">
        <f t="shared" si="0"/>
        <v>44357</v>
      </c>
      <c r="H50" s="225"/>
      <c r="I50" s="409" t="str">
        <f>IF('F4.2'!L50=0,"-",'F4.2'!L50)</f>
        <v>-</v>
      </c>
      <c r="J50" s="409" t="str">
        <f>IF('F4.2'!M50=0,"-",'F4.2'!M50)</f>
        <v>-</v>
      </c>
      <c r="K50" s="225"/>
      <c r="L50" s="409" t="str">
        <f>IF('F4.2'!N50=0,"-",'F4.2'!N50)</f>
        <v>-</v>
      </c>
      <c r="M50" s="415">
        <f>IF(C50="DPR",0,'F4.2'!H50)</f>
        <v>0</v>
      </c>
      <c r="N50" s="423">
        <f>SUM('F4.2'!T50:V50)</f>
        <v>0</v>
      </c>
      <c r="O50" s="225"/>
      <c r="P50" s="411">
        <f t="shared" si="1"/>
        <v>0</v>
      </c>
      <c r="Q50" s="225"/>
      <c r="R50" s="225"/>
      <c r="S50" s="412">
        <f t="shared" si="2"/>
        <v>0</v>
      </c>
    </row>
    <row r="51" spans="1:20" s="24" customFormat="1" ht="94.5">
      <c r="A51" s="48">
        <f>'F4.2'!A51</f>
        <v>17.100000000000001</v>
      </c>
      <c r="B51" s="386" t="str">
        <f>'F4.2'!B51</f>
        <v>Revamping of Apron Feeder in CHP at 2X500MW, BTPS</v>
      </c>
      <c r="C51" s="48" t="str">
        <f>'F4.2'!C51</f>
        <v>Scheme</v>
      </c>
      <c r="D51" s="49" t="str">
        <f>'F4.2'!D51</f>
        <v>MERC/CAPEX/2020-2021/WFH/SBR/09</v>
      </c>
      <c r="E51" s="46">
        <f>IF('F4.2'!F51=0,"-",'F4.2'!F51)</f>
        <v>44357</v>
      </c>
      <c r="F51" s="58"/>
      <c r="G51" s="46">
        <f t="shared" si="0"/>
        <v>44357</v>
      </c>
      <c r="H51" s="58"/>
      <c r="I51" s="46" t="str">
        <f>IF('F4.2'!L51=0,"-",'F4.2'!L51)</f>
        <v>a) 01-09-2022 (Apron Feeder -2)
b) 05-11-2022  (Apron Feeder-3)</v>
      </c>
      <c r="J51" s="46">
        <f>IF('F4.2'!M51=0,"-",'F4.2'!M51)</f>
        <v>44722</v>
      </c>
      <c r="K51" s="58"/>
      <c r="L51" s="46" t="str">
        <f>IF('F4.2'!N51=0,"-",'F4.2'!N51)</f>
        <v>-</v>
      </c>
      <c r="M51" s="62">
        <f>IF(C51="DPR",0,'F4.2'!H51)</f>
        <v>4.67</v>
      </c>
      <c r="N51" s="423">
        <f>SUM('F4.2'!T51:V51)</f>
        <v>4.6492000000000004</v>
      </c>
      <c r="O51" s="58"/>
      <c r="P51" s="153">
        <f t="shared" si="1"/>
        <v>2.0799999999999486E-2</v>
      </c>
      <c r="Q51" s="58"/>
      <c r="R51" s="58"/>
      <c r="S51" s="68">
        <f t="shared" si="2"/>
        <v>2.0799999999999486E-2</v>
      </c>
    </row>
    <row r="52" spans="1:20" s="24" customFormat="1" ht="47.25">
      <c r="A52" s="48">
        <f>'F4.2'!A52</f>
        <v>17.2</v>
      </c>
      <c r="B52" s="386" t="str">
        <f>'F4.2'!B52</f>
        <v>Design, engineering, manufacturing, supply, Erection and commissioning of short conveyor from stack yard to belt feeder 112 in CHP 2x500MW BTPS.</v>
      </c>
      <c r="C52" s="48" t="str">
        <f>'F4.2'!C52</f>
        <v>Scheme</v>
      </c>
      <c r="D52" s="49" t="str">
        <f>'F4.2'!D52</f>
        <v>MERC/CAPEX/2020-2021/WFH/SBR/09</v>
      </c>
      <c r="E52" s="46">
        <f>IF('F4.2'!F52=0,"-",'F4.2'!F52)</f>
        <v>44357</v>
      </c>
      <c r="F52" s="58"/>
      <c r="G52" s="46">
        <f t="shared" si="0"/>
        <v>44357</v>
      </c>
      <c r="H52" s="58"/>
      <c r="I52" s="46">
        <f>IF('F4.2'!L52=0,"-",'F4.2'!L52)</f>
        <v>45012</v>
      </c>
      <c r="J52" s="46">
        <f>IF('F4.2'!M52=0,"-",'F4.2'!M52)</f>
        <v>44722</v>
      </c>
      <c r="K52" s="58"/>
      <c r="L52" s="46">
        <f>IF('F4.2'!N52=0,"-",'F4.2'!N52)</f>
        <v>45342</v>
      </c>
      <c r="M52" s="62">
        <f>IF(C52="DPR",0,'F4.2'!H52)</f>
        <v>3.53</v>
      </c>
      <c r="N52" s="423">
        <f>SUM('F4.2'!T52:V52)</f>
        <v>3.9647536259999998</v>
      </c>
      <c r="O52" s="58"/>
      <c r="P52" s="153">
        <f t="shared" si="1"/>
        <v>-0.434753626</v>
      </c>
      <c r="Q52" s="58"/>
      <c r="R52" s="58"/>
      <c r="S52" s="68">
        <f t="shared" si="2"/>
        <v>-0.434753626</v>
      </c>
      <c r="T52" s="422" t="s">
        <v>442</v>
      </c>
    </row>
    <row r="53" spans="1:20" s="24" customFormat="1" ht="47.25">
      <c r="A53" s="48">
        <f>'F4.2'!A53</f>
        <v>17.3</v>
      </c>
      <c r="B53" s="386" t="str">
        <f>'F4.2'!B53</f>
        <v>Design, engineering, manufacturing, supply, Erection and commissioning of stone grappler at Wagon Tippler No.3 in CHP 2x500MW BTPS.</v>
      </c>
      <c r="C53" s="48" t="str">
        <f>'F4.2'!C53</f>
        <v>Scheme</v>
      </c>
      <c r="D53" s="49" t="str">
        <f>'F4.2'!D53</f>
        <v>MERC/CAPEX/2020-2021/WFH/SBR/09</v>
      </c>
      <c r="E53" s="46">
        <f>IF('F4.2'!F53=0,"-",'F4.2'!F53)</f>
        <v>44357</v>
      </c>
      <c r="F53" s="58"/>
      <c r="G53" s="46">
        <f t="shared" si="0"/>
        <v>44357</v>
      </c>
      <c r="H53" s="58"/>
      <c r="I53" s="46" t="str">
        <f>IF('F4.2'!L53=0,"-",'F4.2'!L53)</f>
        <v>-</v>
      </c>
      <c r="J53" s="46">
        <f>IF('F4.2'!M53=0,"-",'F4.2'!M53)</f>
        <v>44722</v>
      </c>
      <c r="K53" s="58"/>
      <c r="L53" s="46" t="str">
        <f>IF('F4.2'!N53=0,"-",'F4.2'!N53)</f>
        <v>-</v>
      </c>
      <c r="M53" s="62">
        <f>IF(C53="DPR",0,'F4.2'!H53)</f>
        <v>0.84</v>
      </c>
      <c r="N53" s="423">
        <f>SUM('F4.2'!T53:V53)</f>
        <v>0</v>
      </c>
      <c r="O53" s="58"/>
      <c r="P53" s="153">
        <f t="shared" si="1"/>
        <v>0.84</v>
      </c>
      <c r="Q53" s="58"/>
      <c r="R53" s="58"/>
      <c r="S53" s="68">
        <f t="shared" si="2"/>
        <v>0.84</v>
      </c>
    </row>
    <row r="54" spans="1:20" s="24" customFormat="1" ht="31.5">
      <c r="A54" s="48">
        <f>'F4.2'!A54</f>
        <v>17.399999999999999</v>
      </c>
      <c r="B54" s="386" t="str">
        <f>'F4.2'!B54</f>
        <v>Procurement of suspended magnets in CHP 2x500MW BTPS.</v>
      </c>
      <c r="C54" s="48" t="str">
        <f>'F4.2'!C54</f>
        <v>Scheme</v>
      </c>
      <c r="D54" s="49" t="str">
        <f>'F4.2'!D54</f>
        <v>MERC/CAPEX/2020-2021/WFH/SBR/09</v>
      </c>
      <c r="E54" s="46">
        <f>IF('F4.2'!F54=0,"-",'F4.2'!F54)</f>
        <v>44357</v>
      </c>
      <c r="F54" s="58"/>
      <c r="G54" s="46">
        <f t="shared" si="0"/>
        <v>44357</v>
      </c>
      <c r="H54" s="58"/>
      <c r="I54" s="46">
        <f>IF('F4.2'!L54=0,"-",'F4.2'!L54)</f>
        <v>44277</v>
      </c>
      <c r="J54" s="46">
        <f>IF('F4.2'!M54=0,"-",'F4.2'!M54)</f>
        <v>44722</v>
      </c>
      <c r="K54" s="58"/>
      <c r="L54" s="46">
        <f>IF('F4.2'!N54=0,"-",'F4.2'!N54)</f>
        <v>44685</v>
      </c>
      <c r="M54" s="62">
        <f>IF(C54="DPR",0,'F4.2'!H54)</f>
        <v>2.95</v>
      </c>
      <c r="N54" s="423">
        <f>SUM('F4.2'!T54:V54)</f>
        <v>2.9470499999999999</v>
      </c>
      <c r="O54" s="58"/>
      <c r="P54" s="153">
        <f t="shared" si="1"/>
        <v>2.9500000000002302E-3</v>
      </c>
      <c r="Q54" s="58"/>
      <c r="R54" s="58"/>
      <c r="S54" s="68">
        <f t="shared" si="2"/>
        <v>2.9500000000002302E-3</v>
      </c>
    </row>
    <row r="55" spans="1:20" s="24" customFormat="1" ht="31.5">
      <c r="A55" s="48">
        <f>'F4.2'!A55</f>
        <v>17.5</v>
      </c>
      <c r="B55" s="386" t="str">
        <f>'F4.2'!B55</f>
        <v>Supply, Erection And Commissioning of Electro-Mechanical Drive to Apron Feeder at CHP 500MW</v>
      </c>
      <c r="C55" s="48" t="str">
        <f>'F4.2'!C55</f>
        <v>Scheme</v>
      </c>
      <c r="D55" s="49" t="str">
        <f>'F4.2'!D55</f>
        <v>MERC/CAPEX/2020-2021/WFH/SBR/09</v>
      </c>
      <c r="E55" s="46">
        <f>IF('F4.2'!F55=0,"-",'F4.2'!F55)</f>
        <v>44357</v>
      </c>
      <c r="F55" s="58"/>
      <c r="G55" s="46">
        <f t="shared" si="0"/>
        <v>44357</v>
      </c>
      <c r="H55" s="58"/>
      <c r="I55" s="46" t="str">
        <f>IF('F4.2'!L55=0,"-",'F4.2'!L55)</f>
        <v>-</v>
      </c>
      <c r="J55" s="46">
        <f>IF('F4.2'!M55=0,"-",'F4.2'!M55)</f>
        <v>44722</v>
      </c>
      <c r="K55" s="58"/>
      <c r="L55" s="46" t="str">
        <f>IF('F4.2'!N55=0,"-",'F4.2'!N55)</f>
        <v>-</v>
      </c>
      <c r="M55" s="62">
        <f>IF(C55="DPR",0,'F4.2'!H55)</f>
        <v>7.57</v>
      </c>
      <c r="N55" s="423">
        <f>SUM('F4.2'!T55:V55)</f>
        <v>0</v>
      </c>
      <c r="O55" s="58"/>
      <c r="P55" s="153">
        <f t="shared" si="1"/>
        <v>7.57</v>
      </c>
      <c r="Q55" s="58"/>
      <c r="R55" s="58"/>
      <c r="S55" s="68">
        <f t="shared" si="2"/>
        <v>7.57</v>
      </c>
    </row>
    <row r="56" spans="1:20" s="24" customFormat="1" ht="31.5">
      <c r="A56" s="48">
        <f>'F4.2'!A56</f>
        <v>0</v>
      </c>
      <c r="B56" s="395" t="str">
        <f>'F4.2'!B56</f>
        <v>IDC</v>
      </c>
      <c r="C56" s="48" t="str">
        <f>'F4.2'!C56</f>
        <v>IDC</v>
      </c>
      <c r="D56" s="49" t="str">
        <f>'F4.2'!D56</f>
        <v>MERC/CAPEX/2020-2021/WFH/SBR/09</v>
      </c>
      <c r="E56" s="46">
        <f>IF('F4.2'!F56=0,"-",'F4.2'!F56)</f>
        <v>44357</v>
      </c>
      <c r="F56" s="58"/>
      <c r="G56" s="46">
        <f t="shared" si="0"/>
        <v>44357</v>
      </c>
      <c r="H56" s="58"/>
      <c r="I56" s="46" t="str">
        <f>IF('F4.2'!L56=0,"-",'F4.2'!L56)</f>
        <v>-</v>
      </c>
      <c r="J56" s="46" t="str">
        <f>IF('F4.2'!M56=0,"-",'F4.2'!M56)</f>
        <v>-</v>
      </c>
      <c r="K56" s="58"/>
      <c r="L56" s="46" t="str">
        <f>IF('F4.2'!N56=0,"-",'F4.2'!N56)</f>
        <v>-</v>
      </c>
      <c r="M56" s="62">
        <f>IF(C56="DPR",0,'F4.2'!H56)</f>
        <v>1.66</v>
      </c>
      <c r="N56" s="423">
        <f>SUM('F4.2'!T56:V56)</f>
        <v>6.7524100000000004E-2</v>
      </c>
      <c r="O56" s="58"/>
      <c r="P56" s="153">
        <f t="shared" si="1"/>
        <v>1.5924758999999999</v>
      </c>
      <c r="Q56" s="58"/>
      <c r="R56" s="58"/>
      <c r="S56" s="68">
        <f t="shared" si="2"/>
        <v>1.5924758999999999</v>
      </c>
    </row>
    <row r="57" spans="1:20" s="24" customFormat="1" ht="47.25">
      <c r="A57" s="407" t="str">
        <f>'F4.2'!A57</f>
        <v>HO
DPR 6</v>
      </c>
      <c r="B57" s="408" t="str">
        <f>'F4.2'!B57</f>
        <v>Supply, Installation, Commissioning and Operation &amp; Maintenance Services of Continuous Ambient Air Quality Monitoring Stations (CAAQMS) at various TPS</v>
      </c>
      <c r="C57" s="420" t="str">
        <f>'F4.2'!C57</f>
        <v>DPR</v>
      </c>
      <c r="D57" s="421" t="str">
        <f>'F4.2'!D57</f>
        <v>MERC/CAPEX/20162017/00423</v>
      </c>
      <c r="E57" s="409">
        <f>IF('F4.2'!F57=0,"-",'F4.2'!F57)</f>
        <v>42585</v>
      </c>
      <c r="F57" s="225"/>
      <c r="G57" s="409">
        <f t="shared" si="0"/>
        <v>42585</v>
      </c>
      <c r="H57" s="225"/>
      <c r="I57" s="409" t="str">
        <f>IF('F4.2'!L57=0,"-",'F4.2'!L57)</f>
        <v>-</v>
      </c>
      <c r="J57" s="409" t="str">
        <f>IF('F4.2'!M57=0,"-",'F4.2'!M57)</f>
        <v>-</v>
      </c>
      <c r="K57" s="225"/>
      <c r="L57" s="409" t="str">
        <f>IF('F4.2'!N57=0,"-",'F4.2'!N57)</f>
        <v>-</v>
      </c>
      <c r="M57" s="415">
        <f>IF(C57="DPR",0,'F4.2'!H57)</f>
        <v>0</v>
      </c>
      <c r="N57" s="423">
        <f>SUM('F4.2'!T57:V57)</f>
        <v>0</v>
      </c>
      <c r="O57" s="225"/>
      <c r="P57" s="411">
        <f t="shared" si="1"/>
        <v>0</v>
      </c>
      <c r="Q57" s="225"/>
      <c r="R57" s="225"/>
      <c r="S57" s="412">
        <f t="shared" si="2"/>
        <v>0</v>
      </c>
    </row>
    <row r="58" spans="1:20" s="24" customFormat="1" ht="31.5">
      <c r="A58" s="48">
        <f>'F4.2'!A58</f>
        <v>1</v>
      </c>
      <c r="B58" s="386" t="str">
        <f>'F4.2'!B58</f>
        <v>Bhusawal: Unit 4-5 (3 Nos.)</v>
      </c>
      <c r="C58" s="48" t="str">
        <f>'F4.2'!C58</f>
        <v>Scheme</v>
      </c>
      <c r="D58" s="49" t="str">
        <f>'F4.2'!D58</f>
        <v>MERC/CAPEX/20162017/00423</v>
      </c>
      <c r="E58" s="46">
        <f>IF('F4.2'!F58=0,"-",'F4.2'!F58)</f>
        <v>42585</v>
      </c>
      <c r="F58" s="58"/>
      <c r="G58" s="46">
        <f t="shared" si="0"/>
        <v>42585</v>
      </c>
      <c r="H58" s="58"/>
      <c r="I58" s="46">
        <f>IF('F4.2'!L58=0,"-",'F4.2'!L58)</f>
        <v>42903</v>
      </c>
      <c r="J58" s="46">
        <f>IF('F4.2'!M58=0,"-",'F4.2'!M58)</f>
        <v>43315</v>
      </c>
      <c r="K58" s="58"/>
      <c r="L58" s="46">
        <f>IF('F4.2'!N58=0,"-",'F4.2'!N58)</f>
        <v>43621</v>
      </c>
      <c r="M58" s="62">
        <f>IF(C58="DPR",0,'F4.2'!H58)</f>
        <v>3.9772580142857143</v>
      </c>
      <c r="N58" s="423">
        <f>SUM('F4.2'!T58:V58)</f>
        <v>1.9467999333333335</v>
      </c>
      <c r="O58" s="58"/>
      <c r="P58" s="153">
        <f t="shared" si="1"/>
        <v>2.0304580809523811</v>
      </c>
      <c r="Q58" s="58"/>
      <c r="R58" s="58"/>
      <c r="S58" s="68">
        <f t="shared" si="2"/>
        <v>2.0304580809523811</v>
      </c>
    </row>
    <row r="59" spans="1:20" s="24" customFormat="1" ht="31.5">
      <c r="A59" s="407" t="str">
        <f>'F4.2'!A59</f>
        <v>HO
DPR 7</v>
      </c>
      <c r="B59" s="408" t="str">
        <f>'F4.2'!B59</f>
        <v>Installation of Real Time Online Coal-Ash Analyzer at various TPS</v>
      </c>
      <c r="C59" s="420" t="str">
        <f>'F4.2'!C59</f>
        <v>DPR</v>
      </c>
      <c r="D59" s="421" t="str">
        <f>'F4.2'!D59</f>
        <v>MERC/CAPEX/20162017/00774</v>
      </c>
      <c r="E59" s="409">
        <f>IF('F4.2'!F59=0,"-",'F4.2'!F59)</f>
        <v>42643</v>
      </c>
      <c r="F59" s="225"/>
      <c r="G59" s="409">
        <f t="shared" si="0"/>
        <v>42643</v>
      </c>
      <c r="H59" s="225"/>
      <c r="I59" s="409" t="str">
        <f>IF('F4.2'!L59=0,"-",'F4.2'!L59)</f>
        <v>-</v>
      </c>
      <c r="J59" s="409" t="str">
        <f>IF('F4.2'!M59=0,"-",'F4.2'!M59)</f>
        <v>-</v>
      </c>
      <c r="K59" s="225"/>
      <c r="L59" s="409" t="str">
        <f>IF('F4.2'!N59=0,"-",'F4.2'!N59)</f>
        <v>-</v>
      </c>
      <c r="M59" s="415">
        <f>IF(C59="DPR",0,'F4.2'!H59)</f>
        <v>0</v>
      </c>
      <c r="N59" s="423">
        <f>SUM('F4.2'!T59:V59)</f>
        <v>0</v>
      </c>
      <c r="O59" s="225"/>
      <c r="P59" s="411">
        <f t="shared" si="1"/>
        <v>0</v>
      </c>
      <c r="Q59" s="225"/>
      <c r="R59" s="225"/>
      <c r="S59" s="412">
        <f t="shared" si="2"/>
        <v>0</v>
      </c>
    </row>
    <row r="60" spans="1:20" s="24" customFormat="1" ht="31.5">
      <c r="A60" s="417">
        <f>'F4.2'!A60</f>
        <v>1</v>
      </c>
      <c r="B60" s="418" t="str">
        <f>'F4.2'!B60</f>
        <v>Bhusawal: Unit 4-5</v>
      </c>
      <c r="C60" s="417" t="str">
        <f>'F4.2'!C60</f>
        <v>Scheme</v>
      </c>
      <c r="D60" s="419" t="str">
        <f>'F4.2'!D60</f>
        <v>MERC/CAPEX/20162017/00774</v>
      </c>
      <c r="E60" s="414">
        <f>IF('F4.2'!F60=0,"-",'F4.2'!F60)</f>
        <v>42643</v>
      </c>
      <c r="F60" s="225"/>
      <c r="G60" s="414">
        <f t="shared" si="0"/>
        <v>42643</v>
      </c>
      <c r="H60" s="225"/>
      <c r="I60" s="414" t="str">
        <f>IF('F4.2'!L60=0,"-",'F4.2'!L60)</f>
        <v>-</v>
      </c>
      <c r="J60" s="414" t="str">
        <f>IF('F4.2'!M60=0,"-",'F4.2'!M60)</f>
        <v>-</v>
      </c>
      <c r="K60" s="225"/>
      <c r="L60" s="414" t="str">
        <f>IF('F4.2'!N60=0,"-",'F4.2'!N60)</f>
        <v>-</v>
      </c>
      <c r="M60" s="415">
        <f>IF(C60="DPR",0,'F4.2'!H60)</f>
        <v>4.0552000000000001</v>
      </c>
      <c r="N60" s="423">
        <f>SUM('F4.2'!T60:V60)</f>
        <v>0</v>
      </c>
      <c r="O60" s="225"/>
      <c r="P60" s="411">
        <f t="shared" si="1"/>
        <v>4.0552000000000001</v>
      </c>
      <c r="Q60" s="225"/>
      <c r="R60" s="225"/>
      <c r="S60" s="412">
        <f t="shared" si="2"/>
        <v>4.0552000000000001</v>
      </c>
    </row>
    <row r="61" spans="1:20" s="24" customFormat="1" ht="31.5">
      <c r="A61" s="407" t="str">
        <f>'F4.2'!A61</f>
        <v>HO
DPR 8</v>
      </c>
      <c r="B61" s="408" t="str">
        <f>'F4.2'!B61</f>
        <v>Replacement of Fire Tenders at Various Power Stations of Mahagenco</v>
      </c>
      <c r="C61" s="420" t="str">
        <f>'F4.2'!C61</f>
        <v>DPR</v>
      </c>
      <c r="D61" s="421" t="str">
        <f>'F4.2'!D61</f>
        <v>MERC/CAPEX/20172018/4653</v>
      </c>
      <c r="E61" s="409">
        <f>IF('F4.2'!F61=0,"-",'F4.2'!F61)</f>
        <v>43052</v>
      </c>
      <c r="F61" s="225"/>
      <c r="G61" s="409">
        <f t="shared" si="0"/>
        <v>43052</v>
      </c>
      <c r="H61" s="225"/>
      <c r="I61" s="409" t="str">
        <f>IF('F4.2'!L61=0,"-",'F4.2'!L61)</f>
        <v>-</v>
      </c>
      <c r="J61" s="409" t="str">
        <f>IF('F4.2'!M61=0,"-",'F4.2'!M61)</f>
        <v>-</v>
      </c>
      <c r="K61" s="225"/>
      <c r="L61" s="409" t="str">
        <f>IF('F4.2'!N61=0,"-",'F4.2'!N61)</f>
        <v>-</v>
      </c>
      <c r="M61" s="415">
        <f>IF(C61="DPR",0,'F4.2'!H61)</f>
        <v>0</v>
      </c>
      <c r="N61" s="423">
        <f>SUM('F4.2'!T61:V61)</f>
        <v>0</v>
      </c>
      <c r="O61" s="225"/>
      <c r="P61" s="411">
        <f t="shared" si="1"/>
        <v>0</v>
      </c>
      <c r="Q61" s="225"/>
      <c r="R61" s="225"/>
      <c r="S61" s="412">
        <f t="shared" si="2"/>
        <v>0</v>
      </c>
    </row>
    <row r="62" spans="1:20" s="24" customFormat="1" ht="31.5">
      <c r="A62" s="417">
        <f>'F4.2'!A62</f>
        <v>1</v>
      </c>
      <c r="B62" s="418" t="str">
        <f>'F4.2'!B62</f>
        <v>Advance Multipurpose Fire Tender for BTPS 4-5</v>
      </c>
      <c r="C62" s="417" t="str">
        <f>'F4.2'!C62</f>
        <v>Scheme</v>
      </c>
      <c r="D62" s="419" t="str">
        <f>'F4.2'!D62</f>
        <v>MERC/CAPEX/20172018/4653</v>
      </c>
      <c r="E62" s="414">
        <f>IF('F4.2'!F62=0,"-",'F4.2'!F62)</f>
        <v>43052</v>
      </c>
      <c r="F62" s="225"/>
      <c r="G62" s="414">
        <f t="shared" si="0"/>
        <v>43052</v>
      </c>
      <c r="H62" s="225"/>
      <c r="I62" s="414">
        <f>IF('F4.2'!L62=0,"-",'F4.2'!L62)</f>
        <v>43481</v>
      </c>
      <c r="J62" s="414">
        <f>IF('F4.2'!M62=0,"-",'F4.2'!M62)</f>
        <v>43782</v>
      </c>
      <c r="K62" s="225"/>
      <c r="L62" s="414">
        <f>IF('F4.2'!N62=0,"-",'F4.2'!N62)</f>
        <v>44442</v>
      </c>
      <c r="M62" s="415">
        <f>IF(C62="DPR",0,'F4.2'!H62)</f>
        <v>1.45</v>
      </c>
      <c r="N62" s="423">
        <f>SUM('F4.2'!T62:V62)</f>
        <v>1.7765</v>
      </c>
      <c r="O62" s="225"/>
      <c r="P62" s="411">
        <f t="shared" si="1"/>
        <v>-0.32650000000000001</v>
      </c>
      <c r="Q62" s="225"/>
      <c r="R62" s="225"/>
      <c r="S62" s="412">
        <f t="shared" si="2"/>
        <v>-0.32650000000000001</v>
      </c>
    </row>
    <row r="63" spans="1:20" s="24" customFormat="1" ht="31.5">
      <c r="A63" s="48">
        <f>'F4.2'!A63</f>
        <v>2</v>
      </c>
      <c r="B63" s="386" t="str">
        <f>'F4.2'!B63</f>
        <v>Normal Multipurpose Fire Tender for BTPS 4-5</v>
      </c>
      <c r="C63" s="48" t="str">
        <f>'F4.2'!C63</f>
        <v>Scheme</v>
      </c>
      <c r="D63" s="49" t="str">
        <f>'F4.2'!D63</f>
        <v>MERC/CAPEX/20172018/4653</v>
      </c>
      <c r="E63" s="46">
        <f>IF('F4.2'!F63=0,"-",'F4.2'!F63)</f>
        <v>43052</v>
      </c>
      <c r="F63" s="58"/>
      <c r="G63" s="46">
        <f t="shared" si="0"/>
        <v>43052</v>
      </c>
      <c r="H63" s="58"/>
      <c r="I63" s="46">
        <f>IF('F4.2'!L63=0,"-",'F4.2'!L63)</f>
        <v>44610</v>
      </c>
      <c r="J63" s="46">
        <f>IF('F4.2'!M63=0,"-",'F4.2'!M63)</f>
        <v>43782</v>
      </c>
      <c r="K63" s="58"/>
      <c r="L63" s="46">
        <f>IF('F4.2'!N63=0,"-",'F4.2'!N63)</f>
        <v>44984</v>
      </c>
      <c r="M63" s="62">
        <f>IF(C63="DPR",0,'F4.2'!H63)</f>
        <v>2.5</v>
      </c>
      <c r="N63" s="423">
        <f>SUM('F4.2'!T63:V63)</f>
        <v>2.1846524010000001</v>
      </c>
      <c r="O63" s="58"/>
      <c r="P63" s="153">
        <f t="shared" si="1"/>
        <v>0.31534759899999987</v>
      </c>
      <c r="Q63" s="58"/>
      <c r="R63" s="58"/>
      <c r="S63" s="68">
        <f t="shared" si="2"/>
        <v>0.31534759899999987</v>
      </c>
    </row>
    <row r="64" spans="1:20" s="24" customFormat="1" ht="31.5">
      <c r="A64" s="417">
        <f>'F4.2'!A64</f>
        <v>0</v>
      </c>
      <c r="B64" s="418" t="str">
        <f>'F4.2'!B64</f>
        <v>IDC</v>
      </c>
      <c r="C64" s="417" t="str">
        <f>'F4.2'!C64</f>
        <v>IDC</v>
      </c>
      <c r="D64" s="419" t="str">
        <f>'F4.2'!D64</f>
        <v>MERC/CAPEX/20172018/4653</v>
      </c>
      <c r="E64" s="414">
        <f>IF('F4.2'!F64=0,"-",'F4.2'!F64)</f>
        <v>43052</v>
      </c>
      <c r="F64" s="225"/>
      <c r="G64" s="414">
        <f t="shared" si="0"/>
        <v>43052</v>
      </c>
      <c r="H64" s="225"/>
      <c r="I64" s="414" t="str">
        <f>IF('F4.2'!L64=0,"-",'F4.2'!L64)</f>
        <v>-</v>
      </c>
      <c r="J64" s="414" t="str">
        <f>IF('F4.2'!M64=0,"-",'F4.2'!M64)</f>
        <v>-</v>
      </c>
      <c r="K64" s="225"/>
      <c r="L64" s="414" t="str">
        <f>IF('F4.2'!N64=0,"-",'F4.2'!N64)</f>
        <v>-</v>
      </c>
      <c r="M64" s="415">
        <f>IF(C64="DPR",0,'F4.2'!H64)</f>
        <v>0</v>
      </c>
      <c r="N64" s="423">
        <f>SUM('F4.2'!T64:V64)</f>
        <v>0</v>
      </c>
      <c r="O64" s="225"/>
      <c r="P64" s="411">
        <f t="shared" si="1"/>
        <v>0</v>
      </c>
      <c r="Q64" s="225"/>
      <c r="R64" s="225"/>
      <c r="S64" s="412">
        <f t="shared" si="2"/>
        <v>0</v>
      </c>
    </row>
    <row r="65" spans="1:28" s="24" customFormat="1" ht="31.5">
      <c r="A65" s="407" t="str">
        <f>'F4.2'!A65</f>
        <v>HO
DPR 10</v>
      </c>
      <c r="B65" s="408" t="str">
        <f>'F4.2'!B65</f>
        <v>Implementation of IB recommendations- Civil works at various TPS of Mahagenco</v>
      </c>
      <c r="C65" s="420" t="str">
        <f>'F4.2'!C65</f>
        <v>DPR</v>
      </c>
      <c r="D65" s="421" t="str">
        <f>'F4.2'!D65</f>
        <v>MERC/CAPEX/20172018/0177</v>
      </c>
      <c r="E65" s="409">
        <f>IF('F4.2'!F65=0,"-",'F4.2'!F65)</f>
        <v>43137</v>
      </c>
      <c r="F65" s="225"/>
      <c r="G65" s="409">
        <f t="shared" si="0"/>
        <v>43137</v>
      </c>
      <c r="H65" s="225"/>
      <c r="I65" s="409" t="str">
        <f>IF('F4.2'!L65=0,"-",'F4.2'!L65)</f>
        <v>-</v>
      </c>
      <c r="J65" s="409" t="str">
        <f>IF('F4.2'!M65=0,"-",'F4.2'!M65)</f>
        <v>-</v>
      </c>
      <c r="K65" s="225"/>
      <c r="L65" s="409" t="str">
        <f>IF('F4.2'!N65=0,"-",'F4.2'!N65)</f>
        <v>-</v>
      </c>
      <c r="M65" s="415">
        <f>IF(C65="DPR",0,'F4.2'!H65)</f>
        <v>0</v>
      </c>
      <c r="N65" s="423">
        <f>SUM('F4.2'!T65:V65)</f>
        <v>0</v>
      </c>
      <c r="O65" s="225"/>
      <c r="P65" s="411">
        <f t="shared" si="1"/>
        <v>0</v>
      </c>
      <c r="Q65" s="225"/>
      <c r="R65" s="225"/>
      <c r="S65" s="412">
        <f t="shared" si="2"/>
        <v>0</v>
      </c>
    </row>
    <row r="66" spans="1:28" s="24" customFormat="1" ht="31.5">
      <c r="A66" s="48">
        <f>'F4.2'!A66</f>
        <v>1</v>
      </c>
      <c r="B66" s="386" t="str">
        <f>'F4.2'!B66</f>
        <v>Bhusawal: Unit 4-5</v>
      </c>
      <c r="C66" s="48" t="str">
        <f>'F4.2'!C66</f>
        <v>Scheme</v>
      </c>
      <c r="D66" s="49" t="str">
        <f>'F4.2'!D66</f>
        <v>MERC/CAPEX/20172018/0177</v>
      </c>
      <c r="E66" s="46">
        <f>IF('F4.2'!F66=0,"-",'F4.2'!F66)</f>
        <v>43137</v>
      </c>
      <c r="F66" s="58"/>
      <c r="G66" s="46">
        <f t="shared" si="0"/>
        <v>43137</v>
      </c>
      <c r="H66" s="58"/>
      <c r="I66" s="46">
        <f>IF('F4.2'!L66=0,"-",'F4.2'!L66)</f>
        <v>43349</v>
      </c>
      <c r="J66" s="46">
        <f>IF('F4.2'!M66=0,"-",'F4.2'!M66)</f>
        <v>43683</v>
      </c>
      <c r="K66" s="58"/>
      <c r="L66" s="46">
        <f>IF('F4.2'!N66=0,"-",'F4.2'!N66)</f>
        <v>44392</v>
      </c>
      <c r="M66" s="62">
        <f>IF(C66="DPR",0,'F4.2'!H66)</f>
        <v>10.065399999999999</v>
      </c>
      <c r="N66" s="423">
        <f>SUM('F4.2'!T66:V66)</f>
        <v>9.1854371740000005</v>
      </c>
      <c r="O66" s="58"/>
      <c r="P66" s="153">
        <f t="shared" si="1"/>
        <v>0.87996282599999809</v>
      </c>
      <c r="Q66" s="58"/>
      <c r="R66" s="58"/>
      <c r="S66" s="68">
        <f t="shared" si="2"/>
        <v>0.87996282599999809</v>
      </c>
    </row>
    <row r="67" spans="1:28" s="24" customFormat="1" ht="63">
      <c r="A67" s="407">
        <f>'F4.2'!A67</f>
        <v>18</v>
      </c>
      <c r="B67" s="408" t="str">
        <f>'F4.2'!B67</f>
        <v>Procurement of assembly of baskets for Air Pre-heater of type 31.5 VIM 2000 (72° PA), Replacement of thermal insulation of Boiler, Ducts &amp; Steam Pipelines and Coal Mill Gear Box in 2x500MW at BTPS, Bhusawal</v>
      </c>
      <c r="C67" s="407" t="str">
        <f>'F4.2'!C67</f>
        <v>DPR</v>
      </c>
      <c r="D67" s="408" t="str">
        <f>'F4.2'!D67</f>
        <v>MERC/CAPEX/2021-2022/ SBR/ 15</v>
      </c>
      <c r="E67" s="409">
        <f>IF('F4.2'!F67=0,"-",'F4.2'!F67)</f>
        <v>44461</v>
      </c>
      <c r="F67" s="225"/>
      <c r="G67" s="409">
        <f t="shared" si="0"/>
        <v>44461</v>
      </c>
      <c r="H67" s="225"/>
      <c r="I67" s="409" t="str">
        <f>IF('F4.2'!L67=0,"-",'F4.2'!L67)</f>
        <v>-</v>
      </c>
      <c r="J67" s="409" t="str">
        <f>IF('F4.2'!M67=0,"-",'F4.2'!M67)</f>
        <v>-</v>
      </c>
      <c r="K67" s="225"/>
      <c r="L67" s="409" t="str">
        <f>IF('F4.2'!N67=0,"-",'F4.2'!N67)</f>
        <v>-</v>
      </c>
      <c r="M67" s="415">
        <f>IF(C67="DPR",0,'F4.2'!H67)</f>
        <v>0</v>
      </c>
      <c r="N67" s="423">
        <f>SUM('F4.2'!T67:V67)</f>
        <v>0</v>
      </c>
      <c r="O67" s="225"/>
      <c r="P67" s="411">
        <f t="shared" si="1"/>
        <v>0</v>
      </c>
      <c r="Q67" s="225"/>
      <c r="R67" s="225"/>
      <c r="S67" s="412">
        <f t="shared" si="2"/>
        <v>0</v>
      </c>
    </row>
    <row r="68" spans="1:28" s="24" customFormat="1" ht="31.5">
      <c r="A68" s="116">
        <f>'F4.2'!A68</f>
        <v>18.100000000000001</v>
      </c>
      <c r="B68" s="283" t="str">
        <f>'F4.2'!B68</f>
        <v>Procurement of assembly of baskets for Air Preheater of type 31.5 VIM 2000 (72° PA) for Unit-4&amp;5</v>
      </c>
      <c r="C68" s="417" t="str">
        <f>'F4.2'!C68</f>
        <v>Scheme</v>
      </c>
      <c r="D68" s="225" t="str">
        <f>'F4.2'!D68</f>
        <v>MERC/CAPEX/2021-2022/ SBR/ 15</v>
      </c>
      <c r="E68" s="414">
        <f>IF('F4.2'!F68=0,"-",'F4.2'!F68)</f>
        <v>44461</v>
      </c>
      <c r="F68" s="225"/>
      <c r="G68" s="414">
        <f t="shared" si="0"/>
        <v>44461</v>
      </c>
      <c r="H68" s="225"/>
      <c r="I68" s="414">
        <f>IF('F4.2'!L68=0,"-",'F4.2'!L68)</f>
        <v>44461</v>
      </c>
      <c r="J68" s="414">
        <f>IF('F4.2'!M68=0,"-",'F4.2'!M68)</f>
        <v>44826</v>
      </c>
      <c r="K68" s="225"/>
      <c r="L68" s="414">
        <f>IF('F4.2'!N68=0,"-",'F4.2'!N68)</f>
        <v>44603</v>
      </c>
      <c r="M68" s="415">
        <f>IF(C68="DPR",0,'F4.2'!H68)</f>
        <v>5.53</v>
      </c>
      <c r="N68" s="423">
        <f>SUM('F4.2'!T68:V68)</f>
        <v>8.4110399999999998</v>
      </c>
      <c r="O68" s="225"/>
      <c r="P68" s="411">
        <f t="shared" si="1"/>
        <v>-2.8810399999999996</v>
      </c>
      <c r="Q68" s="225"/>
      <c r="R68" s="225"/>
      <c r="S68" s="412">
        <f t="shared" si="2"/>
        <v>-2.8810399999999996</v>
      </c>
    </row>
    <row r="69" spans="1:28" s="24" customFormat="1" ht="31.5">
      <c r="A69" s="48">
        <f>'F4.2'!A69</f>
        <v>18.2</v>
      </c>
      <c r="B69" s="386" t="str">
        <f>'F4.2'!B69</f>
        <v>Replacement of thermal insulation of Boiler, Ducts &amp; Steam Pipelines along with supply</v>
      </c>
      <c r="C69" s="48" t="str">
        <f>'F4.2'!C69</f>
        <v>Scheme</v>
      </c>
      <c r="D69" s="36" t="str">
        <f>'F4.2'!D69</f>
        <v>MERC/CAPEX/2021-2022/ SBR/ 15</v>
      </c>
      <c r="E69" s="46">
        <f>IF('F4.2'!F69=0,"-",'F4.2'!F69)</f>
        <v>44461</v>
      </c>
      <c r="F69" s="58"/>
      <c r="G69" s="46">
        <f t="shared" si="0"/>
        <v>44461</v>
      </c>
      <c r="H69" s="58"/>
      <c r="I69" s="46">
        <f>IF('F4.2'!L69=0,"-",'F4.2'!L69)</f>
        <v>44462</v>
      </c>
      <c r="J69" s="46">
        <f>IF('F4.2'!M69=0,"-",'F4.2'!M69)</f>
        <v>44826</v>
      </c>
      <c r="K69" s="58"/>
      <c r="L69" s="46" t="str">
        <f>IF('F4.2'!N69=0,"-",'F4.2'!N69)</f>
        <v>-</v>
      </c>
      <c r="M69" s="62">
        <f>IF(C69="DPR",0,'F4.2'!H69)</f>
        <v>3.52</v>
      </c>
      <c r="N69" s="423">
        <f>SUM('F4.2'!T69:V69)</f>
        <v>0</v>
      </c>
      <c r="O69" s="58"/>
      <c r="P69" s="153">
        <f t="shared" si="1"/>
        <v>3.52</v>
      </c>
      <c r="Q69" s="58"/>
      <c r="R69" s="58"/>
      <c r="S69" s="68">
        <f t="shared" si="2"/>
        <v>3.52</v>
      </c>
    </row>
    <row r="70" spans="1:28" s="24" customFormat="1" ht="15.75">
      <c r="A70" s="48">
        <f>'F4.2'!A70</f>
        <v>18.3</v>
      </c>
      <c r="B70" s="386" t="str">
        <f>'F4.2'!B70</f>
        <v>Supply of XRP-1043 coal mill gearbox spares in unit-4&amp;5.</v>
      </c>
      <c r="C70" s="48" t="str">
        <f>'F4.2'!C70</f>
        <v>Scheme</v>
      </c>
      <c r="D70" s="36" t="str">
        <f>'F4.2'!D70</f>
        <v>MERC/CAPEX/2021-2022/ SBR/ 15</v>
      </c>
      <c r="E70" s="46">
        <f>IF('F4.2'!F70=0,"-",'F4.2'!F70)</f>
        <v>44461</v>
      </c>
      <c r="F70" s="58"/>
      <c r="G70" s="46">
        <f t="shared" si="0"/>
        <v>44461</v>
      </c>
      <c r="H70" s="58"/>
      <c r="I70" s="46">
        <f>IF('F4.2'!L70=0,"-",'F4.2'!L70)</f>
        <v>45365</v>
      </c>
      <c r="J70" s="46">
        <f>IF('F4.2'!M70=0,"-",'F4.2'!M70)</f>
        <v>44826</v>
      </c>
      <c r="K70" s="58"/>
      <c r="L70" s="46">
        <f>IF('F4.2'!N70=0,"-",'F4.2'!N70)</f>
        <v>45384</v>
      </c>
      <c r="M70" s="62">
        <f>IF(C70="DPR",0,'F4.2'!H70)</f>
        <v>5.39</v>
      </c>
      <c r="N70" s="423">
        <f>SUM('F4.2'!T70:V70)</f>
        <v>0</v>
      </c>
      <c r="O70" s="58"/>
      <c r="P70" s="153">
        <f t="shared" si="1"/>
        <v>5.39</v>
      </c>
      <c r="Q70" s="58"/>
      <c r="R70" s="58"/>
      <c r="S70" s="68">
        <f t="shared" si="2"/>
        <v>5.39</v>
      </c>
    </row>
    <row r="71" spans="1:28" s="24" customFormat="1" ht="15.75">
      <c r="A71" s="116">
        <f>'F4.2'!A71</f>
        <v>0</v>
      </c>
      <c r="B71" s="418" t="str">
        <f>'F4.2'!B71</f>
        <v>IDC</v>
      </c>
      <c r="C71" s="417" t="str">
        <f>'F4.2'!C71</f>
        <v>IDC</v>
      </c>
      <c r="D71" s="225" t="str">
        <f>'F4.2'!D71</f>
        <v>MERC/CAPEX/2021-2022/ SBR/ 15</v>
      </c>
      <c r="E71" s="414">
        <f>IF('F4.2'!F71=0,"-",'F4.2'!F71)</f>
        <v>44461</v>
      </c>
      <c r="F71" s="225"/>
      <c r="G71" s="414">
        <f t="shared" si="0"/>
        <v>44461</v>
      </c>
      <c r="H71" s="225"/>
      <c r="I71" s="414" t="str">
        <f>IF('F4.2'!L71=0,"-",'F4.2'!L71)</f>
        <v>-</v>
      </c>
      <c r="J71" s="414" t="str">
        <f>IF('F4.2'!M71=0,"-",'F4.2'!M71)</f>
        <v>-</v>
      </c>
      <c r="K71" s="225"/>
      <c r="L71" s="414" t="str">
        <f>IF('F4.2'!N71=0,"-",'F4.2'!N71)</f>
        <v>-</v>
      </c>
      <c r="M71" s="415">
        <f>IF(C71="DPR",0,'F4.2'!H71)</f>
        <v>0.52</v>
      </c>
      <c r="N71" s="423">
        <f>SUM('F4.2'!T71:V71)</f>
        <v>0</v>
      </c>
      <c r="O71" s="225"/>
      <c r="P71" s="411">
        <f t="shared" si="1"/>
        <v>0.52</v>
      </c>
      <c r="Q71" s="225"/>
      <c r="R71" s="225"/>
      <c r="S71" s="412">
        <f t="shared" si="2"/>
        <v>0.52</v>
      </c>
    </row>
    <row r="72" spans="1:28" s="24" customFormat="1" ht="63">
      <c r="A72" s="407">
        <f>'F4.2'!A72</f>
        <v>19</v>
      </c>
      <c r="B72" s="408" t="str">
        <f>'F4.2'!B72</f>
        <v>Up-gradation of Operating System of Max DNA DCS, GE Fanuc PLC system &amp; Schneider PLC system &amp; Procurement of Critical Insurance spares for PA and FD fans System at 2 x 500 MW Units BTPS Bhusawal</v>
      </c>
      <c r="C72" s="407" t="str">
        <f>'F4.2'!C72</f>
        <v>DPR</v>
      </c>
      <c r="D72" s="408" t="str">
        <f>'F4.2'!D72</f>
        <v>MERC/CAPEX/2023-2024/0178</v>
      </c>
      <c r="E72" s="409">
        <f>IF('F4.2'!F72=0,"-",'F4.2'!F72)</f>
        <v>45362</v>
      </c>
      <c r="F72" s="225"/>
      <c r="G72" s="409">
        <f t="shared" ref="G72:G101" si="3">E72</f>
        <v>45362</v>
      </c>
      <c r="H72" s="225"/>
      <c r="I72" s="409" t="str">
        <f>IF('F4.2'!L72=0,"-",'F4.2'!L72)</f>
        <v>-</v>
      </c>
      <c r="J72" s="409" t="str">
        <f>IF('F4.2'!M72=0,"-",'F4.2'!M72)</f>
        <v>-</v>
      </c>
      <c r="K72" s="225"/>
      <c r="L72" s="409" t="str">
        <f>IF('F4.2'!N72=0,"-",'F4.2'!N72)</f>
        <v>-</v>
      </c>
      <c r="M72" s="415">
        <f>IF(C72="DPR",0,'F4.2'!H72)</f>
        <v>0</v>
      </c>
      <c r="N72" s="423">
        <f>SUM('F4.2'!T72:V72)</f>
        <v>0</v>
      </c>
      <c r="O72" s="225"/>
      <c r="P72" s="411">
        <f t="shared" ref="P72:P101" si="4">M72-N72</f>
        <v>0</v>
      </c>
      <c r="Q72" s="225"/>
      <c r="R72" s="225"/>
      <c r="S72" s="412">
        <f t="shared" ref="S72:S101" si="5">IF(SUM(O72:R72)=0,M72-N72,SUM(O72:R72))</f>
        <v>0</v>
      </c>
    </row>
    <row r="73" spans="1:28" ht="31.5">
      <c r="A73" s="48">
        <f>'F4.2'!A73</f>
        <v>19.100000000000001</v>
      </c>
      <c r="B73" s="386" t="str">
        <f>'F4.2'!B73</f>
        <v>Up-gradation of Existing MaxDNA System (HMI) at 500MW BTPS, Bhusawal</v>
      </c>
      <c r="C73" s="48" t="str">
        <f>'F4.2'!C73</f>
        <v>Scheme</v>
      </c>
      <c r="D73" s="36" t="str">
        <f>'F4.2'!D73</f>
        <v>MERC/CAPEX/2023-2024/0178</v>
      </c>
      <c r="E73" s="46">
        <f>IF('F4.2'!F73=0,"-",'F4.2'!F73)</f>
        <v>45362</v>
      </c>
      <c r="F73" s="58"/>
      <c r="G73" s="46">
        <f t="shared" si="3"/>
        <v>45362</v>
      </c>
      <c r="H73" s="58"/>
      <c r="I73" s="46" t="str">
        <f>IF('F4.2'!L73=0,"-",'F4.2'!L73)</f>
        <v>-</v>
      </c>
      <c r="J73" s="46" t="str">
        <f>IF('F4.2'!M73=0,"-",'F4.2'!M73)</f>
        <v>-</v>
      </c>
      <c r="K73" s="58"/>
      <c r="L73" s="46" t="str">
        <f>IF('F4.2'!N73=0,"-",'F4.2'!N73)</f>
        <v>-</v>
      </c>
      <c r="M73" s="62">
        <f>IF(C73="DPR",0,'F4.2'!H73)</f>
        <v>8.69</v>
      </c>
      <c r="N73" s="423">
        <f>SUM('F4.2'!T73:V73)</f>
        <v>0</v>
      </c>
      <c r="O73" s="58"/>
      <c r="P73" s="153">
        <f t="shared" si="4"/>
        <v>8.69</v>
      </c>
      <c r="Q73" s="58"/>
      <c r="R73" s="58"/>
      <c r="S73" s="68">
        <f t="shared" si="5"/>
        <v>8.69</v>
      </c>
    </row>
    <row r="74" spans="1:28" ht="47.25">
      <c r="A74" s="48">
        <f>'F4.2'!A74</f>
        <v>19.2</v>
      </c>
      <c r="B74" s="386" t="str">
        <f>'F4.2'!B74</f>
        <v>Up-gradation of GE IP (GE-Fanuc) make PLC system (HMI) installed at AHP, CPU plant, FOPH, FWPH and Mill Reject system at 2x500MW BTPS, Bhusawal.</v>
      </c>
      <c r="C74" s="48" t="str">
        <f>'F4.2'!C74</f>
        <v>Scheme</v>
      </c>
      <c r="D74" s="36" t="str">
        <f>'F4.2'!D74</f>
        <v>MERC/CAPEX/2023-2024/0178</v>
      </c>
      <c r="E74" s="46">
        <f>IF('F4.2'!F74=0,"-",'F4.2'!F74)</f>
        <v>45362</v>
      </c>
      <c r="F74" s="58"/>
      <c r="G74" s="46">
        <f t="shared" si="3"/>
        <v>45362</v>
      </c>
      <c r="H74" s="58"/>
      <c r="I74" s="46" t="str">
        <f>IF('F4.2'!L74=0,"-",'F4.2'!L74)</f>
        <v>-</v>
      </c>
      <c r="J74" s="46" t="str">
        <f>IF('F4.2'!M74=0,"-",'F4.2'!M74)</f>
        <v>-</v>
      </c>
      <c r="K74" s="58"/>
      <c r="L74" s="46" t="str">
        <f>IF('F4.2'!N74=0,"-",'F4.2'!N74)</f>
        <v>-</v>
      </c>
      <c r="M74" s="62">
        <f>IF(C74="DPR",0,'F4.2'!H74)</f>
        <v>1.35</v>
      </c>
      <c r="N74" s="423">
        <f>SUM('F4.2'!T74:V74)</f>
        <v>0</v>
      </c>
      <c r="O74" s="58"/>
      <c r="P74" s="153">
        <f t="shared" si="4"/>
        <v>1.35</v>
      </c>
      <c r="Q74" s="58"/>
      <c r="R74" s="58"/>
      <c r="S74" s="68">
        <f t="shared" si="5"/>
        <v>1.35</v>
      </c>
      <c r="T74" s="21"/>
      <c r="U74" s="16"/>
      <c r="V74" s="16"/>
      <c r="W74" s="16"/>
      <c r="X74" s="16"/>
      <c r="Y74" s="25"/>
      <c r="Z74" s="25"/>
      <c r="AA74" s="25"/>
      <c r="AB74" s="25"/>
    </row>
    <row r="75" spans="1:28" ht="15.75">
      <c r="A75" s="48">
        <f>'F4.2'!A75</f>
        <v>19.3</v>
      </c>
      <c r="B75" s="386" t="str">
        <f>'F4.2'!B75</f>
        <v>Up-gradation of Schneider PLC System at 2x500MW, BTPS, Bhusawal</v>
      </c>
      <c r="C75" s="48" t="str">
        <f>'F4.2'!C75</f>
        <v>Scheme</v>
      </c>
      <c r="D75" s="36" t="str">
        <f>'F4.2'!D75</f>
        <v>MERC/CAPEX/2023-2024/0178</v>
      </c>
      <c r="E75" s="46">
        <f>IF('F4.2'!F75=0,"-",'F4.2'!F75)</f>
        <v>45362</v>
      </c>
      <c r="F75" s="58"/>
      <c r="G75" s="46">
        <f t="shared" si="3"/>
        <v>45362</v>
      </c>
      <c r="H75" s="58"/>
      <c r="I75" s="46" t="str">
        <f>IF('F4.2'!L75=0,"-",'F4.2'!L75)</f>
        <v>-</v>
      </c>
      <c r="J75" s="46" t="str">
        <f>IF('F4.2'!M75=0,"-",'F4.2'!M75)</f>
        <v>-</v>
      </c>
      <c r="K75" s="58"/>
      <c r="L75" s="46" t="str">
        <f>IF('F4.2'!N75=0,"-",'F4.2'!N75)</f>
        <v>-</v>
      </c>
      <c r="M75" s="62">
        <f>IF(C75="DPR",0,'F4.2'!H75)</f>
        <v>2.33</v>
      </c>
      <c r="N75" s="423">
        <f>SUM('F4.2'!T75:V75)</f>
        <v>0</v>
      </c>
      <c r="O75" s="58"/>
      <c r="P75" s="153">
        <f t="shared" si="4"/>
        <v>2.33</v>
      </c>
      <c r="Q75" s="58"/>
      <c r="R75" s="58"/>
      <c r="S75" s="68">
        <f t="shared" si="5"/>
        <v>2.33</v>
      </c>
    </row>
    <row r="76" spans="1:28" ht="31.5">
      <c r="A76" s="48">
        <f>'F4.2'!A76</f>
        <v>19.399999999999999</v>
      </c>
      <c r="B76" s="386" t="str">
        <f>'F4.2'!B76</f>
        <v>Procurement of Rotor assembly with blade set for PA and FD fan at 2 X 500 MW BTPS Bhusawal</v>
      </c>
      <c r="C76" s="48" t="str">
        <f>'F4.2'!C76</f>
        <v>Scheme</v>
      </c>
      <c r="D76" s="36" t="str">
        <f>'F4.2'!D76</f>
        <v>MERC/CAPEX/2023-2024/0178</v>
      </c>
      <c r="E76" s="46">
        <f>IF('F4.2'!F76=0,"-",'F4.2'!F76)</f>
        <v>45362</v>
      </c>
      <c r="F76" s="58"/>
      <c r="G76" s="46">
        <f t="shared" si="3"/>
        <v>45362</v>
      </c>
      <c r="H76" s="58"/>
      <c r="I76" s="46" t="str">
        <f>IF('F4.2'!L76=0,"-",'F4.2'!L76)</f>
        <v>-</v>
      </c>
      <c r="J76" s="46" t="str">
        <f>IF('F4.2'!M76=0,"-",'F4.2'!M76)</f>
        <v>-</v>
      </c>
      <c r="K76" s="58"/>
      <c r="L76" s="46" t="str">
        <f>IF('F4.2'!N76=0,"-",'F4.2'!N76)</f>
        <v>-</v>
      </c>
      <c r="M76" s="62">
        <f>IF(C76="DPR",0,'F4.2'!H76)</f>
        <v>18.18</v>
      </c>
      <c r="N76" s="423">
        <f>SUM('F4.2'!T76:V76)</f>
        <v>0</v>
      </c>
      <c r="O76" s="58"/>
      <c r="P76" s="153">
        <f t="shared" si="4"/>
        <v>18.18</v>
      </c>
      <c r="Q76" s="58"/>
      <c r="R76" s="58"/>
      <c r="S76" s="68">
        <f t="shared" si="5"/>
        <v>18.18</v>
      </c>
    </row>
    <row r="77" spans="1:28" ht="15.75">
      <c r="A77" s="80">
        <f>'F4.2'!A77</f>
        <v>0</v>
      </c>
      <c r="B77" s="386" t="str">
        <f>'F4.2'!B77</f>
        <v>IDC</v>
      </c>
      <c r="C77" s="48" t="str">
        <f>'F4.2'!C77</f>
        <v>IDC</v>
      </c>
      <c r="D77" s="36" t="str">
        <f>'F4.2'!D77</f>
        <v>MERC/CAPEX/2023-2024/0178</v>
      </c>
      <c r="E77" s="46">
        <f>IF('F4.2'!F77=0,"-",'F4.2'!F77)</f>
        <v>45362</v>
      </c>
      <c r="F77" s="58"/>
      <c r="G77" s="46">
        <f t="shared" si="3"/>
        <v>45362</v>
      </c>
      <c r="H77" s="58"/>
      <c r="I77" s="46" t="str">
        <f>IF('F4.2'!L77=0,"-",'F4.2'!L77)</f>
        <v>-</v>
      </c>
      <c r="J77" s="46" t="str">
        <f>IF('F4.2'!M77=0,"-",'F4.2'!M77)</f>
        <v>-</v>
      </c>
      <c r="K77" s="58"/>
      <c r="L77" s="46" t="str">
        <f>IF('F4.2'!N77=0,"-",'F4.2'!N77)</f>
        <v>-</v>
      </c>
      <c r="M77" s="62">
        <f>IF(C77="DPR",0,'F4.2'!H77)</f>
        <v>0.5</v>
      </c>
      <c r="N77" s="423">
        <f>SUM('F4.2'!T77:V77)</f>
        <v>0</v>
      </c>
      <c r="O77" s="58"/>
      <c r="P77" s="153">
        <f t="shared" si="4"/>
        <v>0.5</v>
      </c>
      <c r="Q77" s="58"/>
      <c r="R77" s="58"/>
      <c r="S77" s="68">
        <f t="shared" si="5"/>
        <v>0.5</v>
      </c>
    </row>
    <row r="78" spans="1:28" s="24" customFormat="1" ht="31.5">
      <c r="A78" s="42" t="str">
        <f>'F4.2'!A78</f>
        <v>HO
DPR 13</v>
      </c>
      <c r="B78" s="365" t="str">
        <f>'F4.2'!B78</f>
        <v>Construction of new Administrative Building for Mahagenco at Vidyut Bhawan, Katol Road, Nagpur</v>
      </c>
      <c r="C78" s="42" t="str">
        <f>'F4.2'!C78</f>
        <v>DPR</v>
      </c>
      <c r="D78" s="41" t="str">
        <f>'F4.2'!D78</f>
        <v>MERC/CAPEX/2021-2022/MSPGCL/063</v>
      </c>
      <c r="E78" s="105">
        <f>IF('F4.2'!F78=0,"-",'F4.2'!F78)</f>
        <v>44604</v>
      </c>
      <c r="F78" s="58"/>
      <c r="G78" s="105">
        <f t="shared" si="3"/>
        <v>44604</v>
      </c>
      <c r="H78" s="58"/>
      <c r="I78" s="105" t="str">
        <f>IF('F4.2'!L78=0,"-",'F4.2'!L78)</f>
        <v>-</v>
      </c>
      <c r="J78" s="105" t="str">
        <f>IF('F4.2'!M78=0,"-",'F4.2'!M78)</f>
        <v>-</v>
      </c>
      <c r="K78" s="58"/>
      <c r="L78" s="105" t="str">
        <f>IF('F4.2'!N78=0,"-",'F4.2'!N78)</f>
        <v>-</v>
      </c>
      <c r="M78" s="62">
        <f>IF(C78="DPR",0,'F4.2'!H78)</f>
        <v>0</v>
      </c>
      <c r="N78" s="423">
        <f>SUM('F4.2'!T78:V78)</f>
        <v>0</v>
      </c>
      <c r="O78" s="58"/>
      <c r="P78" s="153">
        <f t="shared" si="4"/>
        <v>0</v>
      </c>
      <c r="Q78" s="58"/>
      <c r="R78" s="58"/>
      <c r="S78" s="68">
        <f t="shared" si="5"/>
        <v>0</v>
      </c>
    </row>
    <row r="79" spans="1:28" ht="31.5">
      <c r="A79" s="44">
        <f>'F4.2'!A79</f>
        <v>1</v>
      </c>
      <c r="B79" s="282" t="str">
        <f>'F4.2'!B79</f>
        <v>Construction of new Administrative Building for Mahagenco at Vidyut Bhawan, Katol Road, Nagpur</v>
      </c>
      <c r="C79" s="48" t="str">
        <f>'F4.2'!C79</f>
        <v>Scheme</v>
      </c>
      <c r="D79" s="36" t="str">
        <f>'F4.2'!D79</f>
        <v>MERC/CAPEX/2021-2022/MSPGCL/063</v>
      </c>
      <c r="E79" s="46">
        <f>IF('F4.2'!F79=0,"-",'F4.2'!F79)</f>
        <v>44604</v>
      </c>
      <c r="F79" s="58"/>
      <c r="G79" s="46">
        <f t="shared" si="3"/>
        <v>44604</v>
      </c>
      <c r="H79" s="58"/>
      <c r="I79" s="46" t="str">
        <f>IF('F4.2'!L79=0,"-",'F4.2'!L79)</f>
        <v>-</v>
      </c>
      <c r="J79" s="46" t="str">
        <f>IF('F4.2'!M79=0,"-",'F4.2'!M79)</f>
        <v>-</v>
      </c>
      <c r="K79" s="58"/>
      <c r="L79" s="46" t="str">
        <f>IF('F4.2'!N79=0,"-",'F4.2'!N79)</f>
        <v>-</v>
      </c>
      <c r="M79" s="62">
        <f>IF(C79="DPR",0,'F4.2'!H79)</f>
        <v>54.24</v>
      </c>
      <c r="N79" s="423">
        <f>SUM('F4.2'!T79:V79)</f>
        <v>0</v>
      </c>
      <c r="O79" s="58"/>
      <c r="P79" s="153">
        <f t="shared" si="4"/>
        <v>54.24</v>
      </c>
      <c r="Q79" s="58"/>
      <c r="R79" s="58"/>
      <c r="S79" s="68">
        <f t="shared" si="5"/>
        <v>54.24</v>
      </c>
    </row>
    <row r="80" spans="1:28" ht="15.75">
      <c r="A80" s="44">
        <f>'F4.2'!A80</f>
        <v>0</v>
      </c>
      <c r="B80" s="282" t="str">
        <f>'F4.2'!B80</f>
        <v>IDC</v>
      </c>
      <c r="C80" s="48" t="str">
        <f>'F4.2'!C80</f>
        <v>IDC</v>
      </c>
      <c r="D80" s="36" t="str">
        <f>'F4.2'!D80</f>
        <v>MERC/CAPEX/2021-2022/MSPGCL/063</v>
      </c>
      <c r="E80" s="46">
        <f>IF('F4.2'!F80=0,"-",'F4.2'!F80)</f>
        <v>44604</v>
      </c>
      <c r="F80" s="58"/>
      <c r="G80" s="46">
        <f t="shared" si="3"/>
        <v>44604</v>
      </c>
      <c r="H80" s="58"/>
      <c r="I80" s="46" t="str">
        <f>IF('F4.2'!L80=0,"-",'F4.2'!L80)</f>
        <v>-</v>
      </c>
      <c r="J80" s="46" t="str">
        <f>IF('F4.2'!M80=0,"-",'F4.2'!M80)</f>
        <v>-</v>
      </c>
      <c r="K80" s="58"/>
      <c r="L80" s="46" t="str">
        <f>IF('F4.2'!N80=0,"-",'F4.2'!N80)</f>
        <v>-</v>
      </c>
      <c r="M80" s="62">
        <f>IF(C80="DPR",0,'F4.2'!H80)</f>
        <v>2.76</v>
      </c>
      <c r="N80" s="423">
        <f>SUM('F4.2'!T80:V80)</f>
        <v>0</v>
      </c>
      <c r="O80" s="58"/>
      <c r="P80" s="153">
        <f t="shared" si="4"/>
        <v>2.76</v>
      </c>
      <c r="Q80" s="58"/>
      <c r="R80" s="58"/>
      <c r="S80" s="68">
        <f t="shared" si="5"/>
        <v>2.76</v>
      </c>
    </row>
    <row r="81" spans="1:19" s="24" customFormat="1" ht="31.5">
      <c r="A81" s="42" t="str">
        <f>'F4.2'!A81</f>
        <v>HO
DPR 16</v>
      </c>
      <c r="B81" s="365" t="str">
        <f>'F4.2'!B81</f>
        <v>Centralized Monitoring Solution</v>
      </c>
      <c r="C81" s="42" t="str">
        <f>'F4.2'!C81</f>
        <v>DPR</v>
      </c>
      <c r="D81" s="41" t="str">
        <f>'F4.2'!D81</f>
        <v>MERC/CAPEX/MSPGCL/2023-24/0576</v>
      </c>
      <c r="E81" s="105">
        <f>IF('F4.2'!F81=0,"-",'F4.2'!F81)</f>
        <v>45232</v>
      </c>
      <c r="F81" s="58"/>
      <c r="G81" s="105">
        <f t="shared" si="3"/>
        <v>45232</v>
      </c>
      <c r="H81" s="58"/>
      <c r="I81" s="105" t="str">
        <f>IF('F4.2'!L81=0,"-",'F4.2'!L81)</f>
        <v>-</v>
      </c>
      <c r="J81" s="105" t="str">
        <f>IF('F4.2'!M81=0,"-",'F4.2'!M81)</f>
        <v>-</v>
      </c>
      <c r="K81" s="58"/>
      <c r="L81" s="105" t="str">
        <f>IF('F4.2'!N81=0,"-",'F4.2'!N81)</f>
        <v>-</v>
      </c>
      <c r="M81" s="62">
        <f>IF(C81="DPR",0,'F4.2'!H81)</f>
        <v>0</v>
      </c>
      <c r="N81" s="423">
        <f>SUM('F4.2'!T81:V81)</f>
        <v>0</v>
      </c>
      <c r="O81" s="58"/>
      <c r="P81" s="153">
        <f t="shared" si="4"/>
        <v>0</v>
      </c>
      <c r="Q81" s="58"/>
      <c r="R81" s="58"/>
      <c r="S81" s="68">
        <f t="shared" si="5"/>
        <v>0</v>
      </c>
    </row>
    <row r="82" spans="1:19" ht="15.75">
      <c r="A82" s="44">
        <f>'F4.2'!A82</f>
        <v>1</v>
      </c>
      <c r="B82" s="282" t="str">
        <f>'F4.2'!B82</f>
        <v>Centralized Monitoring Solution</v>
      </c>
      <c r="C82" s="48" t="str">
        <f>'F4.2'!C82</f>
        <v>Scheme</v>
      </c>
      <c r="D82" s="36" t="str">
        <f>'F4.2'!D82</f>
        <v>MERC/CAPEX/MSPGCL/2023-24/0576</v>
      </c>
      <c r="E82" s="46">
        <f>IF('F4.2'!F82=0,"-",'F4.2'!F82)</f>
        <v>45232</v>
      </c>
      <c r="F82" s="58"/>
      <c r="G82" s="46">
        <f t="shared" si="3"/>
        <v>45232</v>
      </c>
      <c r="H82" s="58"/>
      <c r="I82" s="46" t="str">
        <f>IF('F4.2'!L82=0,"-",'F4.2'!L82)</f>
        <v>-</v>
      </c>
      <c r="J82" s="46" t="str">
        <f>IF('F4.2'!M82=0,"-",'F4.2'!M82)</f>
        <v>-</v>
      </c>
      <c r="K82" s="58"/>
      <c r="L82" s="46" t="str">
        <f>IF('F4.2'!N82=0,"-",'F4.2'!N82)</f>
        <v>-</v>
      </c>
      <c r="M82" s="62">
        <f>IF(C82="DPR",0,'F4.2'!H82)</f>
        <v>66.009</v>
      </c>
      <c r="N82" s="423">
        <f>SUM('F4.2'!T82:V82)</f>
        <v>0</v>
      </c>
      <c r="O82" s="58"/>
      <c r="P82" s="153">
        <f t="shared" si="4"/>
        <v>66.009</v>
      </c>
      <c r="Q82" s="58"/>
      <c r="R82" s="58"/>
      <c r="S82" s="68">
        <f t="shared" si="5"/>
        <v>66.009</v>
      </c>
    </row>
    <row r="83" spans="1:19" ht="15.75">
      <c r="A83" s="44">
        <f>'F4.2'!A83</f>
        <v>0</v>
      </c>
      <c r="B83" s="282" t="str">
        <f>'F4.2'!B83</f>
        <v>IDC</v>
      </c>
      <c r="C83" s="48" t="str">
        <f>'F4.2'!C83</f>
        <v>IDC</v>
      </c>
      <c r="D83" s="36" t="str">
        <f>'F4.2'!D83</f>
        <v>MERC/CAPEX/MSPGCL/2023-24/0576</v>
      </c>
      <c r="E83" s="46">
        <f>IF('F4.2'!F83=0,"-",'F4.2'!F83)</f>
        <v>45232</v>
      </c>
      <c r="F83" s="58"/>
      <c r="G83" s="46">
        <f t="shared" si="3"/>
        <v>45232</v>
      </c>
      <c r="H83" s="58"/>
      <c r="I83" s="46" t="str">
        <f>IF('F4.2'!L83=0,"-",'F4.2'!L83)</f>
        <v>-</v>
      </c>
      <c r="J83" s="46" t="str">
        <f>IF('F4.2'!M83=0,"-",'F4.2'!M83)</f>
        <v>-</v>
      </c>
      <c r="K83" s="58"/>
      <c r="L83" s="46" t="str">
        <f>IF('F4.2'!N83=0,"-",'F4.2'!N83)</f>
        <v>-</v>
      </c>
      <c r="M83" s="62">
        <f>IF(C83="DPR",0,'F4.2'!H83)</f>
        <v>3.3</v>
      </c>
      <c r="N83" s="423">
        <f>SUM('F4.2'!T83:V83)</f>
        <v>0</v>
      </c>
      <c r="O83" s="58"/>
      <c r="P83" s="153">
        <f t="shared" si="4"/>
        <v>3.3</v>
      </c>
      <c r="Q83" s="58"/>
      <c r="R83" s="58"/>
      <c r="S83" s="68">
        <f t="shared" si="5"/>
        <v>3.3</v>
      </c>
    </row>
    <row r="84" spans="1:19" s="24" customFormat="1" ht="31.5">
      <c r="A84" s="42">
        <f>'F4.2'!A84</f>
        <v>20</v>
      </c>
      <c r="B84" s="365" t="str">
        <f>'F4.2'!B84</f>
        <v>Improvement of Loadability and Availability of Coal Handling Plant at BTPS, Bhusawal</v>
      </c>
      <c r="C84" s="42" t="str">
        <f>'F4.2'!C84</f>
        <v>DPR</v>
      </c>
      <c r="D84" s="41" t="str">
        <f>'F4.2'!D84</f>
        <v>MERC/CAPEX/MSPGCL/2024-25/0309</v>
      </c>
      <c r="E84" s="105">
        <f>IF('F4.2'!F84=0,"-",'F4.2'!F84)</f>
        <v>45429</v>
      </c>
      <c r="F84" s="58"/>
      <c r="G84" s="105">
        <f t="shared" si="3"/>
        <v>45429</v>
      </c>
      <c r="H84" s="58"/>
      <c r="I84" s="105" t="str">
        <f>IF('F4.2'!L84=0,"-",'F4.2'!L84)</f>
        <v>-</v>
      </c>
      <c r="J84" s="105" t="str">
        <f>IF('F4.2'!M84=0,"-",'F4.2'!M84)</f>
        <v>-</v>
      </c>
      <c r="K84" s="58"/>
      <c r="L84" s="105" t="str">
        <f>IF('F4.2'!N84=0,"-",'F4.2'!N84)</f>
        <v>-</v>
      </c>
      <c r="M84" s="62">
        <f>IF(C84="DPR",0,'F4.2'!H84)</f>
        <v>0</v>
      </c>
      <c r="N84" s="423">
        <f>SUM('F4.2'!T84:V84)</f>
        <v>0</v>
      </c>
      <c r="O84" s="58"/>
      <c r="P84" s="153">
        <f t="shared" si="4"/>
        <v>0</v>
      </c>
      <c r="Q84" s="58"/>
      <c r="R84" s="58"/>
      <c r="S84" s="68">
        <f t="shared" si="5"/>
        <v>0</v>
      </c>
    </row>
    <row r="85" spans="1:19" ht="63">
      <c r="A85" s="44">
        <f>'F4.2'!A85</f>
        <v>20.100000000000001</v>
      </c>
      <c r="B85" s="282" t="str">
        <f>'F4.2'!B85</f>
        <v>Scheme-1:-Design Engineering, Supply, Erection, commissioning, Extension of travel Length &amp; Capacity Enhancement of coal yard with additional drive system of stacker reclaimer conveyor No. 110 at in coal handling Plant BTPS.</v>
      </c>
      <c r="C85" s="48" t="str">
        <f>'F4.2'!C85</f>
        <v>Scheme</v>
      </c>
      <c r="D85" s="36" t="str">
        <f>'F4.2'!D85</f>
        <v>MERC/CAPEX/MSPGCL/2024-25/0309</v>
      </c>
      <c r="E85" s="46">
        <f>IF('F4.2'!F85=0,"-",'F4.2'!F85)</f>
        <v>45429</v>
      </c>
      <c r="F85" s="58"/>
      <c r="G85" s="46">
        <f t="shared" si="3"/>
        <v>45429</v>
      </c>
      <c r="H85" s="58"/>
      <c r="I85" s="46" t="str">
        <f>IF('F4.2'!L85=0,"-",'F4.2'!L85)</f>
        <v>-</v>
      </c>
      <c r="J85" s="46" t="str">
        <f>IF('F4.2'!M85=0,"-",'F4.2'!M85)</f>
        <v>-</v>
      </c>
      <c r="K85" s="58"/>
      <c r="L85" s="46" t="str">
        <f>IF('F4.2'!N85=0,"-",'F4.2'!N85)</f>
        <v>-</v>
      </c>
      <c r="M85" s="62">
        <f>IF(C85="DPR",0,'F4.2'!H85)</f>
        <v>14.27</v>
      </c>
      <c r="N85" s="423">
        <f>SUM('F4.2'!T85:V85)</f>
        <v>0</v>
      </c>
      <c r="O85" s="58"/>
      <c r="P85" s="153">
        <f t="shared" si="4"/>
        <v>14.27</v>
      </c>
      <c r="Q85" s="58"/>
      <c r="R85" s="58"/>
      <c r="S85" s="68">
        <f t="shared" si="5"/>
        <v>14.27</v>
      </c>
    </row>
    <row r="86" spans="1:19" ht="31.5">
      <c r="A86" s="44">
        <f>'F4.2'!A86</f>
        <v>20.2</v>
      </c>
      <c r="B86" s="282" t="str">
        <f>'F4.2'!B86</f>
        <v>Scheme-2:-Design, Engineering, Rectification, Erection &amp; Commissioning of Z point at Conveyor 108A &amp; B at CHP-500MW.</v>
      </c>
      <c r="C86" s="48" t="str">
        <f>'F4.2'!C86</f>
        <v>Scheme</v>
      </c>
      <c r="D86" s="36" t="str">
        <f>'F4.2'!D86</f>
        <v>MERC/CAPEX/MSPGCL/2024-25/0309</v>
      </c>
      <c r="E86" s="46">
        <f>IF('F4.2'!F86=0,"-",'F4.2'!F86)</f>
        <v>45429</v>
      </c>
      <c r="F86" s="58"/>
      <c r="G86" s="46">
        <f t="shared" si="3"/>
        <v>45429</v>
      </c>
      <c r="H86" s="58"/>
      <c r="I86" s="46" t="str">
        <f>IF('F4.2'!L86=0,"-",'F4.2'!L86)</f>
        <v>-</v>
      </c>
      <c r="J86" s="46" t="str">
        <f>IF('F4.2'!M86=0,"-",'F4.2'!M86)</f>
        <v>-</v>
      </c>
      <c r="K86" s="58"/>
      <c r="L86" s="46" t="str">
        <f>IF('F4.2'!N86=0,"-",'F4.2'!N86)</f>
        <v>-</v>
      </c>
      <c r="M86" s="62">
        <f>IF(C86="DPR",0,'F4.2'!H86)</f>
        <v>8.18</v>
      </c>
      <c r="N86" s="423">
        <f>SUM('F4.2'!T86:V86)</f>
        <v>0</v>
      </c>
      <c r="O86" s="58"/>
      <c r="P86" s="153">
        <f t="shared" si="4"/>
        <v>8.18</v>
      </c>
      <c r="Q86" s="58"/>
      <c r="R86" s="58"/>
      <c r="S86" s="68">
        <f t="shared" si="5"/>
        <v>8.18</v>
      </c>
    </row>
    <row r="87" spans="1:19" ht="47.25">
      <c r="A87" s="44">
        <f>'F4.2'!A87</f>
        <v>20.3</v>
      </c>
      <c r="B87" s="282" t="str">
        <f>'F4.2'!B87</f>
        <v>Scheme-3:-Design, Engineering and provision of material lifting arrangement for crusher floor, wobbler feeder  &amp; C-105 floor In CHP BTPS.</v>
      </c>
      <c r="C87" s="48" t="str">
        <f>'F4.2'!C87</f>
        <v>Scheme</v>
      </c>
      <c r="D87" s="36" t="str">
        <f>'F4.2'!D87</f>
        <v>MERC/CAPEX/MSPGCL/2024-25/0309</v>
      </c>
      <c r="E87" s="46">
        <f>IF('F4.2'!F87=0,"-",'F4.2'!F87)</f>
        <v>45429</v>
      </c>
      <c r="F87" s="58"/>
      <c r="G87" s="46">
        <f t="shared" si="3"/>
        <v>45429</v>
      </c>
      <c r="H87" s="58"/>
      <c r="I87" s="46" t="str">
        <f>IF('F4.2'!L87=0,"-",'F4.2'!L87)</f>
        <v>-</v>
      </c>
      <c r="J87" s="46" t="str">
        <f>IF('F4.2'!M87=0,"-",'F4.2'!M87)</f>
        <v>-</v>
      </c>
      <c r="K87" s="58"/>
      <c r="L87" s="46" t="str">
        <f>IF('F4.2'!N87=0,"-",'F4.2'!N87)</f>
        <v>-</v>
      </c>
      <c r="M87" s="62">
        <f>IF(C87="DPR",0,'F4.2'!H87)</f>
        <v>1.88</v>
      </c>
      <c r="N87" s="423">
        <f>SUM('F4.2'!T87:V87)</f>
        <v>0</v>
      </c>
      <c r="O87" s="58"/>
      <c r="P87" s="153">
        <f t="shared" si="4"/>
        <v>1.88</v>
      </c>
      <c r="Q87" s="58"/>
      <c r="R87" s="58"/>
      <c r="S87" s="68">
        <f t="shared" si="5"/>
        <v>1.88</v>
      </c>
    </row>
    <row r="88" spans="1:19" ht="31.5">
      <c r="A88" s="44">
        <f>'F4.2'!A88</f>
        <v>20.399999999999999</v>
      </c>
      <c r="B88" s="282" t="str">
        <f>'F4.2'!B88</f>
        <v>Scheme-4:-Structural up-gradation and rehabilitation of reversible yard conveyor in coal handling plant.</v>
      </c>
      <c r="C88" s="48" t="str">
        <f>'F4.2'!C88</f>
        <v>Scheme</v>
      </c>
      <c r="D88" s="36" t="str">
        <f>'F4.2'!D88</f>
        <v>MERC/CAPEX/MSPGCL/2024-25/0309</v>
      </c>
      <c r="E88" s="46">
        <f>IF('F4.2'!F88=0,"-",'F4.2'!F88)</f>
        <v>45429</v>
      </c>
      <c r="F88" s="58"/>
      <c r="G88" s="46">
        <f t="shared" si="3"/>
        <v>45429</v>
      </c>
      <c r="H88" s="58"/>
      <c r="I88" s="46" t="str">
        <f>IF('F4.2'!L88=0,"-",'F4.2'!L88)</f>
        <v>-</v>
      </c>
      <c r="J88" s="46" t="str">
        <f>IF('F4.2'!M88=0,"-",'F4.2'!M88)</f>
        <v>-</v>
      </c>
      <c r="K88" s="58"/>
      <c r="L88" s="46" t="str">
        <f>IF('F4.2'!N88=0,"-",'F4.2'!N88)</f>
        <v>-</v>
      </c>
      <c r="M88" s="62">
        <f>IF(C88="DPR",0,'F4.2'!H88)</f>
        <v>4.21</v>
      </c>
      <c r="N88" s="423">
        <f>SUM('F4.2'!T88:V88)</f>
        <v>0</v>
      </c>
      <c r="O88" s="58"/>
      <c r="P88" s="153">
        <f t="shared" si="4"/>
        <v>4.21</v>
      </c>
      <c r="Q88" s="58"/>
      <c r="R88" s="58"/>
      <c r="S88" s="68">
        <f t="shared" si="5"/>
        <v>4.21</v>
      </c>
    </row>
    <row r="89" spans="1:19" ht="31.5">
      <c r="A89" s="44">
        <f>'F4.2'!A89</f>
        <v>20.5</v>
      </c>
      <c r="B89" s="282" t="str">
        <f>'F4.2'!B89</f>
        <v>Scheme-5:-Design, Engineering, Erection and commissioning of Receiving and discharge chutes of wobbler feeders in CHP BTPS.</v>
      </c>
      <c r="C89" s="48" t="str">
        <f>'F4.2'!C89</f>
        <v>Scheme</v>
      </c>
      <c r="D89" s="36" t="str">
        <f>'F4.2'!D89</f>
        <v>MERC/CAPEX/MSPGCL/2024-25/0309</v>
      </c>
      <c r="E89" s="46">
        <f>IF('F4.2'!F89=0,"-",'F4.2'!F89)</f>
        <v>45429</v>
      </c>
      <c r="F89" s="58"/>
      <c r="G89" s="46">
        <f t="shared" si="3"/>
        <v>45429</v>
      </c>
      <c r="H89" s="58"/>
      <c r="I89" s="46" t="str">
        <f>IF('F4.2'!L89=0,"-",'F4.2'!L89)</f>
        <v>-</v>
      </c>
      <c r="J89" s="46" t="str">
        <f>IF('F4.2'!M89=0,"-",'F4.2'!M89)</f>
        <v>-</v>
      </c>
      <c r="K89" s="58"/>
      <c r="L89" s="46" t="str">
        <f>IF('F4.2'!N89=0,"-",'F4.2'!N89)</f>
        <v>-</v>
      </c>
      <c r="M89" s="62">
        <f>IF(C89="DPR",0,'F4.2'!H89)</f>
        <v>6.25</v>
      </c>
      <c r="N89" s="423">
        <f>SUM('F4.2'!T89:V89)</f>
        <v>0</v>
      </c>
      <c r="O89" s="58"/>
      <c r="P89" s="153">
        <f t="shared" si="4"/>
        <v>6.25</v>
      </c>
      <c r="Q89" s="58"/>
      <c r="R89" s="58"/>
      <c r="S89" s="68">
        <f t="shared" si="5"/>
        <v>6.25</v>
      </c>
    </row>
    <row r="90" spans="1:19" ht="15.75">
      <c r="A90" s="44">
        <f>'F4.2'!A90</f>
        <v>20.6</v>
      </c>
      <c r="B90" s="282" t="str">
        <f>'F4.2'!B90</f>
        <v>Scheme-6: Procurement of 3 Nos. of Bulldozers at BTPS, Bhusawal.</v>
      </c>
      <c r="C90" s="48" t="str">
        <f>'F4.2'!C90</f>
        <v>Scheme</v>
      </c>
      <c r="D90" s="36" t="str">
        <f>'F4.2'!D90</f>
        <v>MERC/CAPEX/MSPGCL/2024-25/0309</v>
      </c>
      <c r="E90" s="46">
        <f>IF('F4.2'!F90=0,"-",'F4.2'!F90)</f>
        <v>45429</v>
      </c>
      <c r="F90" s="58"/>
      <c r="G90" s="46">
        <f t="shared" si="3"/>
        <v>45429</v>
      </c>
      <c r="H90" s="58"/>
      <c r="I90" s="46" t="str">
        <f>IF('F4.2'!L90=0,"-",'F4.2'!L90)</f>
        <v>-</v>
      </c>
      <c r="J90" s="46" t="str">
        <f>IF('F4.2'!M90=0,"-",'F4.2'!M90)</f>
        <v>-</v>
      </c>
      <c r="K90" s="58"/>
      <c r="L90" s="46" t="str">
        <f>IF('F4.2'!N90=0,"-",'F4.2'!N90)</f>
        <v>-</v>
      </c>
      <c r="M90" s="62">
        <f>IF(C90="DPR",0,'F4.2'!H90)</f>
        <v>7.35</v>
      </c>
      <c r="N90" s="423">
        <f>SUM('F4.2'!T90:V90)</f>
        <v>0</v>
      </c>
      <c r="O90" s="58"/>
      <c r="P90" s="153">
        <f t="shared" si="4"/>
        <v>7.35</v>
      </c>
      <c r="Q90" s="58"/>
      <c r="R90" s="58"/>
      <c r="S90" s="68">
        <f t="shared" si="5"/>
        <v>7.35</v>
      </c>
    </row>
    <row r="91" spans="1:19" ht="15.75">
      <c r="A91" s="44">
        <f>'F4.2'!A91</f>
        <v>0</v>
      </c>
      <c r="B91" s="282" t="str">
        <f>'F4.2'!B91</f>
        <v>IDC</v>
      </c>
      <c r="C91" s="48">
        <f>'F4.2'!C91</f>
        <v>0</v>
      </c>
      <c r="D91" s="36">
        <f>'F4.2'!D91</f>
        <v>0</v>
      </c>
      <c r="E91" s="46" t="str">
        <f>IF('F4.2'!F91=0,"-",'F4.2'!F91)</f>
        <v>-</v>
      </c>
      <c r="F91" s="58"/>
      <c r="G91" s="46" t="str">
        <f t="shared" ref="G91" si="6">E91</f>
        <v>-</v>
      </c>
      <c r="H91" s="58"/>
      <c r="I91" s="46" t="str">
        <f>IF('F4.2'!L91=0,"-",'F4.2'!L91)</f>
        <v>-</v>
      </c>
      <c r="J91" s="46" t="str">
        <f>IF('F4.2'!M91=0,"-",'F4.2'!M91)</f>
        <v>-</v>
      </c>
      <c r="K91" s="58"/>
      <c r="L91" s="46" t="str">
        <f>IF('F4.2'!N91=0,"-",'F4.2'!N91)</f>
        <v>-</v>
      </c>
      <c r="M91" s="62">
        <f>IF(C91="DPR",0,'F4.2'!H91)</f>
        <v>0</v>
      </c>
      <c r="N91" s="423">
        <f>SUM('F4.2'!T91:V91)</f>
        <v>0</v>
      </c>
      <c r="O91" s="58"/>
      <c r="P91" s="153">
        <f t="shared" ref="P91" si="7">M91-N91</f>
        <v>0</v>
      </c>
      <c r="Q91" s="58"/>
      <c r="R91" s="58"/>
      <c r="S91" s="68">
        <f t="shared" ref="S91" si="8">IF(SUM(O91:R91)=0,M91-N91,SUM(O91:R91))</f>
        <v>0</v>
      </c>
    </row>
    <row r="92" spans="1:19" s="24" customFormat="1" ht="31.5">
      <c r="A92" s="42">
        <f>'F4.2'!A92</f>
        <v>21</v>
      </c>
      <c r="B92" s="365" t="str">
        <f>'F4.2'!B92</f>
        <v>Performance Improvement of Coal Handling Plant at BTPS-U4 &amp; 5, Bhusawal</v>
      </c>
      <c r="C92" s="42" t="str">
        <f>'F4.2'!C92</f>
        <v>DPR</v>
      </c>
      <c r="D92" s="41" t="str">
        <f>'F4.2'!D92</f>
        <v>MERC/CAPEX/MSPGCL/2024-25/0310</v>
      </c>
      <c r="E92" s="105" t="str">
        <f>IF('F4.2'!F92=0,"-",'F4.2'!F92)</f>
        <v>-</v>
      </c>
      <c r="F92" s="58"/>
      <c r="G92" s="105" t="str">
        <f t="shared" si="3"/>
        <v>-</v>
      </c>
      <c r="H92" s="58"/>
      <c r="I92" s="105" t="str">
        <f>IF('F4.2'!L92=0,"-",'F4.2'!L92)</f>
        <v>-</v>
      </c>
      <c r="J92" s="105" t="str">
        <f>IF('F4.2'!M92=0,"-",'F4.2'!M92)</f>
        <v>-</v>
      </c>
      <c r="K92" s="58"/>
      <c r="L92" s="105" t="str">
        <f>IF('F4.2'!N92=0,"-",'F4.2'!N92)</f>
        <v>-</v>
      </c>
      <c r="M92" s="62">
        <f>IF(C92="DPR",0,'F4.2'!H92)</f>
        <v>0</v>
      </c>
      <c r="N92" s="423">
        <f>SUM('F4.2'!T92:V92)</f>
        <v>0</v>
      </c>
      <c r="O92" s="58"/>
      <c r="P92" s="153">
        <f t="shared" si="4"/>
        <v>0</v>
      </c>
      <c r="Q92" s="58"/>
      <c r="R92" s="58"/>
      <c r="S92" s="68">
        <f t="shared" si="5"/>
        <v>0</v>
      </c>
    </row>
    <row r="93" spans="1:19" ht="31.5">
      <c r="A93" s="44">
        <f>'F4.2'!A93</f>
        <v>21.1</v>
      </c>
      <c r="B93" s="282" t="str">
        <f>'F4.2'!B93</f>
        <v>Scheme-1: Revamping, Modification of Gravity take-up and Drive Augmentation of Bunkering conveyor in CHP BTPS</v>
      </c>
      <c r="C93" s="48" t="str">
        <f>'F4.2'!C93</f>
        <v>Scheme</v>
      </c>
      <c r="D93" s="36" t="str">
        <f>'F4.2'!D93</f>
        <v>MERC/CAPEX/MSPGCL/2024-25/0310</v>
      </c>
      <c r="E93" s="46">
        <f>IF('F4.2'!F93=0,"-",'F4.2'!F93)</f>
        <v>45429</v>
      </c>
      <c r="F93" s="58"/>
      <c r="G93" s="46">
        <f t="shared" si="3"/>
        <v>45429</v>
      </c>
      <c r="H93" s="58"/>
      <c r="I93" s="46" t="str">
        <f>IF('F4.2'!L93=0,"-",'F4.2'!L93)</f>
        <v>-</v>
      </c>
      <c r="J93" s="46" t="str">
        <f>IF('F4.2'!M93=0,"-",'F4.2'!M93)</f>
        <v>-</v>
      </c>
      <c r="K93" s="58"/>
      <c r="L93" s="46" t="str">
        <f>IF('F4.2'!N93=0,"-",'F4.2'!N93)</f>
        <v>-</v>
      </c>
      <c r="M93" s="62">
        <f>IF(C93="DPR",0,'F4.2'!H93)</f>
        <v>11.35</v>
      </c>
      <c r="N93" s="423">
        <f>SUM('F4.2'!T93:V93)</f>
        <v>0</v>
      </c>
      <c r="O93" s="58"/>
      <c r="P93" s="153">
        <f t="shared" si="4"/>
        <v>11.35</v>
      </c>
      <c r="Q93" s="58"/>
      <c r="R93" s="58"/>
      <c r="S93" s="68">
        <f t="shared" si="5"/>
        <v>11.35</v>
      </c>
    </row>
    <row r="94" spans="1:19" ht="31.5">
      <c r="A94" s="44">
        <f>'F4.2'!A94</f>
        <v>21.2</v>
      </c>
      <c r="B94" s="282" t="str">
        <f>'F4.2'!B94</f>
        <v>Scheme-2: Revamping of coal diverting chutes in CHP 2x500 MW BTPS</v>
      </c>
      <c r="C94" s="48" t="str">
        <f>'F4.2'!C94</f>
        <v>Scheme</v>
      </c>
      <c r="D94" s="36" t="str">
        <f>'F4.2'!D94</f>
        <v>MERC/CAPEX/MSPGCL/2024-25/0310</v>
      </c>
      <c r="E94" s="46">
        <f>IF('F4.2'!F94=0,"-",'F4.2'!F94)</f>
        <v>45429</v>
      </c>
      <c r="F94" s="58"/>
      <c r="G94" s="46">
        <f t="shared" si="3"/>
        <v>45429</v>
      </c>
      <c r="H94" s="58"/>
      <c r="I94" s="46" t="str">
        <f>IF('F4.2'!L94=0,"-",'F4.2'!L94)</f>
        <v>-</v>
      </c>
      <c r="J94" s="46" t="str">
        <f>IF('F4.2'!M94=0,"-",'F4.2'!M94)</f>
        <v>-</v>
      </c>
      <c r="K94" s="58"/>
      <c r="L94" s="46" t="str">
        <f>IF('F4.2'!N94=0,"-",'F4.2'!N94)</f>
        <v>-</v>
      </c>
      <c r="M94" s="62">
        <f>IF(C94="DPR",0,'F4.2'!H94)</f>
        <v>5.73</v>
      </c>
      <c r="N94" s="423">
        <f>SUM('F4.2'!T94:V94)</f>
        <v>0</v>
      </c>
      <c r="O94" s="58"/>
      <c r="P94" s="153">
        <f t="shared" si="4"/>
        <v>5.73</v>
      </c>
      <c r="Q94" s="58"/>
      <c r="R94" s="58"/>
      <c r="S94" s="68">
        <f t="shared" si="5"/>
        <v>5.73</v>
      </c>
    </row>
    <row r="95" spans="1:19" ht="31.5">
      <c r="A95" s="44">
        <f>'F4.2'!A95</f>
        <v>21.3</v>
      </c>
      <c r="B95" s="282" t="str">
        <f>'F4.2'!B95</f>
        <v>Scheme-3: Revamping and structural augmentation of Reversible feeder conveyors in CHP-BTPS.</v>
      </c>
      <c r="C95" s="48" t="str">
        <f>'F4.2'!C95</f>
        <v>Scheme</v>
      </c>
      <c r="D95" s="36" t="str">
        <f>'F4.2'!D95</f>
        <v>MERC/CAPEX/MSPGCL/2024-25/0310</v>
      </c>
      <c r="E95" s="46">
        <f>IF('F4.2'!F95=0,"-",'F4.2'!F95)</f>
        <v>45429</v>
      </c>
      <c r="F95" s="58"/>
      <c r="G95" s="46">
        <f t="shared" si="3"/>
        <v>45429</v>
      </c>
      <c r="H95" s="58"/>
      <c r="I95" s="46" t="str">
        <f>IF('F4.2'!L95=0,"-",'F4.2'!L95)</f>
        <v>-</v>
      </c>
      <c r="J95" s="46" t="str">
        <f>IF('F4.2'!M95=0,"-",'F4.2'!M95)</f>
        <v>-</v>
      </c>
      <c r="K95" s="58"/>
      <c r="L95" s="46" t="str">
        <f>IF('F4.2'!N95=0,"-",'F4.2'!N95)</f>
        <v>-</v>
      </c>
      <c r="M95" s="62">
        <f>IF(C95="DPR",0,'F4.2'!H95)</f>
        <v>1.77</v>
      </c>
      <c r="N95" s="423">
        <f>SUM('F4.2'!T95:V95)</f>
        <v>0</v>
      </c>
      <c r="O95" s="58"/>
      <c r="P95" s="153">
        <f t="shared" si="4"/>
        <v>1.77</v>
      </c>
      <c r="Q95" s="58"/>
      <c r="R95" s="58"/>
      <c r="S95" s="68">
        <f t="shared" si="5"/>
        <v>1.77</v>
      </c>
    </row>
    <row r="96" spans="1:19" ht="31.5">
      <c r="A96" s="44">
        <f>'F4.2'!A96</f>
        <v>21.4</v>
      </c>
      <c r="B96" s="282" t="str">
        <f>'F4.2'!B96</f>
        <v>Scheme-4: Revamping and up-gradation of air &amp; ventilation system in Coal Handling Plant-BTPS.</v>
      </c>
      <c r="C96" s="48" t="str">
        <f>'F4.2'!C96</f>
        <v>Scheme</v>
      </c>
      <c r="D96" s="36" t="str">
        <f>'F4.2'!D96</f>
        <v>MERC/CAPEX/MSPGCL/2024-25/0310</v>
      </c>
      <c r="E96" s="46">
        <f>IF('F4.2'!F96=0,"-",'F4.2'!F96)</f>
        <v>45429</v>
      </c>
      <c r="F96" s="58"/>
      <c r="G96" s="46">
        <f t="shared" si="3"/>
        <v>45429</v>
      </c>
      <c r="H96" s="58"/>
      <c r="I96" s="46" t="str">
        <f>IF('F4.2'!L96=0,"-",'F4.2'!L96)</f>
        <v>-</v>
      </c>
      <c r="J96" s="46" t="str">
        <f>IF('F4.2'!M96=0,"-",'F4.2'!M96)</f>
        <v>-</v>
      </c>
      <c r="K96" s="58"/>
      <c r="L96" s="46" t="str">
        <f>IF('F4.2'!N96=0,"-",'F4.2'!N96)</f>
        <v>-</v>
      </c>
      <c r="M96" s="62">
        <f>IF(C96="DPR",0,'F4.2'!H96)</f>
        <v>9.01</v>
      </c>
      <c r="N96" s="423">
        <f>SUM('F4.2'!T96:V96)</f>
        <v>0</v>
      </c>
      <c r="O96" s="58"/>
      <c r="P96" s="153">
        <f t="shared" si="4"/>
        <v>9.01</v>
      </c>
      <c r="Q96" s="58"/>
      <c r="R96" s="58"/>
      <c r="S96" s="68">
        <f t="shared" si="5"/>
        <v>9.01</v>
      </c>
    </row>
    <row r="97" spans="1:19" ht="31.5">
      <c r="A97" s="44">
        <f>'F4.2'!A97</f>
        <v>21.5</v>
      </c>
      <c r="B97" s="282" t="str">
        <f>'F4.2'!B97</f>
        <v>Scheme-5: Revamping, Structural &amp; drive up-gradation  of conveyor-111 in CHP-BTPS.</v>
      </c>
      <c r="C97" s="48" t="str">
        <f>'F4.2'!C97</f>
        <v>Scheme</v>
      </c>
      <c r="D97" s="36" t="str">
        <f>'F4.2'!D97</f>
        <v>MERC/CAPEX/MSPGCL/2024-25/0310</v>
      </c>
      <c r="E97" s="46">
        <f>IF('F4.2'!F97=0,"-",'F4.2'!F97)</f>
        <v>45429</v>
      </c>
      <c r="F97" s="58"/>
      <c r="G97" s="46">
        <f t="shared" si="3"/>
        <v>45429</v>
      </c>
      <c r="H97" s="58"/>
      <c r="I97" s="46" t="str">
        <f>IF('F4.2'!L97=0,"-",'F4.2'!L97)</f>
        <v>-</v>
      </c>
      <c r="J97" s="46" t="str">
        <f>IF('F4.2'!M97=0,"-",'F4.2'!M97)</f>
        <v>-</v>
      </c>
      <c r="K97" s="58"/>
      <c r="L97" s="46" t="str">
        <f>IF('F4.2'!N97=0,"-",'F4.2'!N97)</f>
        <v>-</v>
      </c>
      <c r="M97" s="62">
        <f>IF(C97="DPR",0,'F4.2'!H97)</f>
        <v>3.85</v>
      </c>
      <c r="N97" s="423">
        <f>SUM('F4.2'!T97:V97)</f>
        <v>0</v>
      </c>
      <c r="O97" s="58"/>
      <c r="P97" s="153">
        <f t="shared" si="4"/>
        <v>3.85</v>
      </c>
      <c r="Q97" s="58"/>
      <c r="R97" s="58"/>
      <c r="S97" s="68">
        <f t="shared" si="5"/>
        <v>3.85</v>
      </c>
    </row>
    <row r="98" spans="1:19" ht="31.5">
      <c r="A98" s="44">
        <f>'F4.2'!A98</f>
        <v>21.6</v>
      </c>
      <c r="B98" s="282" t="str">
        <f>'F4.2'!B98</f>
        <v>Scheme-6: Revamping and structural up-gradation of conveyor system in tunnel area in Coal Handling Plant-BTPS.</v>
      </c>
      <c r="C98" s="48" t="str">
        <f>'F4.2'!C98</f>
        <v>Scheme</v>
      </c>
      <c r="D98" s="36" t="str">
        <f>'F4.2'!D98</f>
        <v>MERC/CAPEX/MSPGCL/2024-25/0310</v>
      </c>
      <c r="E98" s="46">
        <f>IF('F4.2'!F98=0,"-",'F4.2'!F98)</f>
        <v>45429</v>
      </c>
      <c r="F98" s="58"/>
      <c r="G98" s="46">
        <f t="shared" si="3"/>
        <v>45429</v>
      </c>
      <c r="H98" s="58"/>
      <c r="I98" s="46" t="str">
        <f>IF('F4.2'!L98=0,"-",'F4.2'!L98)</f>
        <v>-</v>
      </c>
      <c r="J98" s="46" t="str">
        <f>IF('F4.2'!M98=0,"-",'F4.2'!M98)</f>
        <v>-</v>
      </c>
      <c r="K98" s="58"/>
      <c r="L98" s="46" t="str">
        <f>IF('F4.2'!N98=0,"-",'F4.2'!N98)</f>
        <v>-</v>
      </c>
      <c r="M98" s="62">
        <f>IF(C98="DPR",0,'F4.2'!H98)</f>
        <v>8.6199999999999992</v>
      </c>
      <c r="N98" s="423">
        <f>SUM('F4.2'!T98:V98)</f>
        <v>0</v>
      </c>
      <c r="O98" s="58"/>
      <c r="P98" s="153">
        <f t="shared" si="4"/>
        <v>8.6199999999999992</v>
      </c>
      <c r="Q98" s="58"/>
      <c r="R98" s="58"/>
      <c r="S98" s="68">
        <f t="shared" si="5"/>
        <v>8.6199999999999992</v>
      </c>
    </row>
    <row r="99" spans="1:19" ht="31.5">
      <c r="A99" s="44">
        <f>'F4.2'!A99</f>
        <v>21.7</v>
      </c>
      <c r="B99" s="282" t="str">
        <f>'F4.2'!B99</f>
        <v>Scheme-7: Erection &amp; Commissioning of Travelling type coal chutes in CHP BTPS.</v>
      </c>
      <c r="C99" s="48" t="str">
        <f>'F4.2'!C99</f>
        <v>Scheme</v>
      </c>
      <c r="D99" s="36" t="str">
        <f>'F4.2'!D99</f>
        <v>MERC/CAPEX/MSPGCL/2024-25/0310</v>
      </c>
      <c r="E99" s="46">
        <f>IF('F4.2'!F99=0,"-",'F4.2'!F99)</f>
        <v>45429</v>
      </c>
      <c r="F99" s="58"/>
      <c r="G99" s="46">
        <f t="shared" si="3"/>
        <v>45429</v>
      </c>
      <c r="H99" s="58"/>
      <c r="I99" s="46" t="str">
        <f>IF('F4.2'!L99=0,"-",'F4.2'!L99)</f>
        <v>-</v>
      </c>
      <c r="J99" s="46" t="str">
        <f>IF('F4.2'!M99=0,"-",'F4.2'!M99)</f>
        <v>-</v>
      </c>
      <c r="K99" s="58"/>
      <c r="L99" s="46" t="str">
        <f>IF('F4.2'!N99=0,"-",'F4.2'!N99)</f>
        <v>-</v>
      </c>
      <c r="M99" s="62">
        <f>IF(C99="DPR",0,'F4.2'!H99)</f>
        <v>8.06</v>
      </c>
      <c r="N99" s="423">
        <f>SUM('F4.2'!T99:V99)</f>
        <v>0</v>
      </c>
      <c r="O99" s="58"/>
      <c r="P99" s="153">
        <f t="shared" si="4"/>
        <v>8.06</v>
      </c>
      <c r="Q99" s="58"/>
      <c r="R99" s="58"/>
      <c r="S99" s="68">
        <f t="shared" si="5"/>
        <v>8.06</v>
      </c>
    </row>
    <row r="100" spans="1:19" ht="31.5">
      <c r="A100" s="44">
        <f>'F4.2'!A100</f>
        <v>21.8</v>
      </c>
      <c r="B100" s="282" t="str">
        <f>'F4.2'!B100</f>
        <v>Scheme-8: Revamping of scoop cooling system installed in coal handling plant BTPS.</v>
      </c>
      <c r="C100" s="48" t="str">
        <f>'F4.2'!C100</f>
        <v>Scheme</v>
      </c>
      <c r="D100" s="36" t="str">
        <f>'F4.2'!D100</f>
        <v>MERC/CAPEX/MSPGCL/2024-25/0310</v>
      </c>
      <c r="E100" s="46">
        <f>IF('F4.2'!F100=0,"-",'F4.2'!F100)</f>
        <v>45429</v>
      </c>
      <c r="F100" s="58"/>
      <c r="G100" s="46">
        <f t="shared" si="3"/>
        <v>45429</v>
      </c>
      <c r="H100" s="58"/>
      <c r="I100" s="46" t="str">
        <f>IF('F4.2'!L100=0,"-",'F4.2'!L100)</f>
        <v>-</v>
      </c>
      <c r="J100" s="46" t="str">
        <f>IF('F4.2'!M100=0,"-",'F4.2'!M100)</f>
        <v>-</v>
      </c>
      <c r="K100" s="58"/>
      <c r="L100" s="46" t="str">
        <f>IF('F4.2'!N100=0,"-",'F4.2'!N100)</f>
        <v>-</v>
      </c>
      <c r="M100" s="62">
        <f>IF(C100="DPR",0,'F4.2'!H100)</f>
        <v>4.9800000000000004</v>
      </c>
      <c r="N100" s="423">
        <f>SUM('F4.2'!T100:V100)</f>
        <v>0</v>
      </c>
      <c r="O100" s="58"/>
      <c r="P100" s="153">
        <f t="shared" si="4"/>
        <v>4.9800000000000004</v>
      </c>
      <c r="Q100" s="58"/>
      <c r="R100" s="58"/>
      <c r="S100" s="68">
        <f t="shared" si="5"/>
        <v>4.9800000000000004</v>
      </c>
    </row>
    <row r="101" spans="1:19" ht="31.5">
      <c r="A101" s="282">
        <f>'F4.2'!A101</f>
        <v>21.9</v>
      </c>
      <c r="B101" s="282" t="str">
        <f>'F4.2'!B101</f>
        <v>Scheme-9: Retrofitting and Up-gradation of Dewatering system in CHP-BTPS.</v>
      </c>
      <c r="C101" s="48" t="str">
        <f>'F4.2'!C101</f>
        <v>Scheme</v>
      </c>
      <c r="D101" s="36" t="str">
        <f>'F4.2'!D101</f>
        <v>MERC/CAPEX/MSPGCL/2024-25/0310</v>
      </c>
      <c r="E101" s="46">
        <f>IF('F4.2'!F101=0,"-",'F4.2'!F101)</f>
        <v>45429</v>
      </c>
      <c r="F101" s="58"/>
      <c r="G101" s="46">
        <f t="shared" si="3"/>
        <v>45429</v>
      </c>
      <c r="H101" s="58"/>
      <c r="I101" s="46" t="str">
        <f>IF('F4.2'!L101=0,"-",'F4.2'!L101)</f>
        <v>-</v>
      </c>
      <c r="J101" s="46" t="str">
        <f>IF('F4.2'!M101=0,"-",'F4.2'!M101)</f>
        <v>-</v>
      </c>
      <c r="K101" s="58"/>
      <c r="L101" s="46" t="str">
        <f>IF('F4.2'!N101=0,"-",'F4.2'!N101)</f>
        <v>-</v>
      </c>
      <c r="M101" s="62">
        <f>IF(C101="DPR",0,'F4.2'!H101)</f>
        <v>3.92</v>
      </c>
      <c r="N101" s="423">
        <f>SUM('F4.2'!T101:V101)</f>
        <v>0</v>
      </c>
      <c r="O101" s="58"/>
      <c r="P101" s="153">
        <f t="shared" si="4"/>
        <v>3.92</v>
      </c>
      <c r="Q101" s="58"/>
      <c r="R101" s="58"/>
      <c r="S101" s="68">
        <f t="shared" si="5"/>
        <v>3.92</v>
      </c>
    </row>
    <row r="102" spans="1:19" ht="15.75">
      <c r="A102" s="282">
        <f>'F4.2'!A102</f>
        <v>0</v>
      </c>
      <c r="B102" s="282" t="str">
        <f>'F4.2'!B102</f>
        <v>IDC</v>
      </c>
      <c r="C102" s="48">
        <f>'F4.2'!C102</f>
        <v>0</v>
      </c>
      <c r="D102" s="36">
        <f>'F4.2'!D102</f>
        <v>0</v>
      </c>
      <c r="E102" s="46" t="str">
        <f>IF('F4.2'!F102=0,"-",'F4.2'!F102)</f>
        <v>-</v>
      </c>
      <c r="F102" s="58"/>
      <c r="G102" s="46" t="str">
        <f t="shared" ref="G102" si="9">E102</f>
        <v>-</v>
      </c>
      <c r="H102" s="58"/>
      <c r="I102" s="46" t="str">
        <f>IF('F4.2'!L102=0,"-",'F4.2'!L102)</f>
        <v>-</v>
      </c>
      <c r="J102" s="46" t="str">
        <f>IF('F4.2'!M102=0,"-",'F4.2'!M102)</f>
        <v>-</v>
      </c>
      <c r="K102" s="58"/>
      <c r="L102" s="46" t="str">
        <f>IF('F4.2'!N102=0,"-",'F4.2'!N102)</f>
        <v>-</v>
      </c>
      <c r="M102" s="62">
        <f>IF(C102="DPR",0,'F4.2'!H102)</f>
        <v>0</v>
      </c>
      <c r="N102" s="423">
        <f>SUM('F4.2'!T102:V102)</f>
        <v>0</v>
      </c>
      <c r="O102" s="58"/>
      <c r="P102" s="153">
        <f t="shared" ref="P102" si="10">M102-N102</f>
        <v>0</v>
      </c>
      <c r="Q102" s="58"/>
      <c r="R102" s="58"/>
      <c r="S102" s="68">
        <f t="shared" ref="S102" si="11">IF(SUM(O102:R102)=0,M102-N102,SUM(O102:R102))</f>
        <v>0</v>
      </c>
    </row>
  </sheetData>
  <autoFilter ref="S9:S101"/>
  <mergeCells count="18">
    <mergeCell ref="A4:A6"/>
    <mergeCell ref="B4:B6"/>
    <mergeCell ref="C4:C6"/>
    <mergeCell ref="D4:D6"/>
    <mergeCell ref="E4:E6"/>
    <mergeCell ref="F4:F6"/>
    <mergeCell ref="J4:L4"/>
    <mergeCell ref="M4:S4"/>
    <mergeCell ref="G5:G6"/>
    <mergeCell ref="H5:H6"/>
    <mergeCell ref="I5:I6"/>
    <mergeCell ref="J5:J6"/>
    <mergeCell ref="K5:K6"/>
    <mergeCell ref="L5:L6"/>
    <mergeCell ref="M5:M6"/>
    <mergeCell ref="N5:N6"/>
    <mergeCell ref="G4:I4"/>
    <mergeCell ref="O5:S5"/>
  </mergeCells>
  <conditionalFormatting sqref="D35 D40:D42 D12:D30">
    <cfRule type="containsText" dxfId="1028" priority="58" operator="containsText" text="DPR not submitted">
      <formula>NOT(ISERROR(SEARCH("DPR not submitted",D12)))</formula>
    </cfRule>
    <cfRule type="containsText" dxfId="1027" priority="59" operator="containsText" text="Yet to be approved">
      <formula>NOT(ISERROR(SEARCH("Yet to be approved",D12)))</formula>
    </cfRule>
  </conditionalFormatting>
  <conditionalFormatting sqref="D66">
    <cfRule type="containsText" dxfId="1026" priority="48" operator="containsText" text="DPR not submitted">
      <formula>NOT(ISERROR(SEARCH("DPR not submitted",D66)))</formula>
    </cfRule>
    <cfRule type="containsText" dxfId="1025" priority="49" operator="containsText" text="Yet to be approved">
      <formula>NOT(ISERROR(SEARCH("Yet to be approved",D66)))</formula>
    </cfRule>
  </conditionalFormatting>
  <conditionalFormatting sqref="D10 D44:D45 D47:D49 D51:D56">
    <cfRule type="containsText" dxfId="1024" priority="90" operator="containsText" text="DPR not submitted">
      <formula>NOT(ISERROR(SEARCH("DPR not submitted",D10)))</formula>
    </cfRule>
    <cfRule type="containsText" dxfId="1023" priority="91" operator="containsText" text="Yet to be approved">
      <formula>NOT(ISERROR(SEARCH("Yet to be approved",D10)))</formula>
    </cfRule>
  </conditionalFormatting>
  <conditionalFormatting sqref="D58">
    <cfRule type="containsText" dxfId="1022" priority="88" operator="containsText" text="DPR not submitted">
      <formula>NOT(ISERROR(SEARCH("DPR not submitted",D58)))</formula>
    </cfRule>
    <cfRule type="containsText" dxfId="1021" priority="89" operator="containsText" text="Yet to be approved">
      <formula>NOT(ISERROR(SEARCH("Yet to be approved",D58)))</formula>
    </cfRule>
  </conditionalFormatting>
  <conditionalFormatting sqref="D57">
    <cfRule type="containsText" dxfId="1020" priority="86" operator="containsText" text="DPR not submitted">
      <formula>NOT(ISERROR(SEARCH("DPR not submitted",D57)))</formula>
    </cfRule>
    <cfRule type="containsText" dxfId="1019" priority="87" operator="containsText" text="Yet to be approved">
      <formula>NOT(ISERROR(SEARCH("Yet to be approved",D57)))</formula>
    </cfRule>
  </conditionalFormatting>
  <conditionalFormatting sqref="D57">
    <cfRule type="containsText" dxfId="1018" priority="85" operator="containsText" text="DPR not approved">
      <formula>NOT(ISERROR(SEARCH("DPR not approved",D57)))</formula>
    </cfRule>
  </conditionalFormatting>
  <conditionalFormatting sqref="D57">
    <cfRule type="containsText" dxfId="1017" priority="83" operator="containsText" text="DPR returmed back for non compliance of queries">
      <formula>NOT(ISERROR(SEARCH("DPR returmed back for non compliance of queries",D57)))</formula>
    </cfRule>
    <cfRule type="containsText" dxfId="1016" priority="84" operator="containsText" text="DPR not approved">
      <formula>NOT(ISERROR(SEARCH("DPR not approved",D57)))</formula>
    </cfRule>
  </conditionalFormatting>
  <conditionalFormatting sqref="D59">
    <cfRule type="containsText" dxfId="1015" priority="81" operator="containsText" text="DPR not submitted">
      <formula>NOT(ISERROR(SEARCH("DPR not submitted",D59)))</formula>
    </cfRule>
    <cfRule type="containsText" dxfId="1014" priority="82" operator="containsText" text="Yet to be approved">
      <formula>NOT(ISERROR(SEARCH("Yet to be approved",D59)))</formula>
    </cfRule>
  </conditionalFormatting>
  <conditionalFormatting sqref="D59">
    <cfRule type="containsText" dxfId="1013" priority="80" operator="containsText" text="DPR not approved">
      <formula>NOT(ISERROR(SEARCH("DPR not approved",D59)))</formula>
    </cfRule>
  </conditionalFormatting>
  <conditionalFormatting sqref="D59">
    <cfRule type="containsText" dxfId="1012" priority="78" operator="containsText" text="DPR returmed back for non compliance of queries">
      <formula>NOT(ISERROR(SEARCH("DPR returmed back for non compliance of queries",D59)))</formula>
    </cfRule>
    <cfRule type="containsText" dxfId="1011" priority="79" operator="containsText" text="DPR not approved">
      <formula>NOT(ISERROR(SEARCH("DPR not approved",D59)))</formula>
    </cfRule>
  </conditionalFormatting>
  <conditionalFormatting sqref="D61">
    <cfRule type="containsText" dxfId="1010" priority="76" operator="containsText" text="DPR not submitted">
      <formula>NOT(ISERROR(SEARCH("DPR not submitted",D61)))</formula>
    </cfRule>
    <cfRule type="containsText" dxfId="1009" priority="77" operator="containsText" text="Yet to be approved">
      <formula>NOT(ISERROR(SEARCH("Yet to be approved",D61)))</formula>
    </cfRule>
  </conditionalFormatting>
  <conditionalFormatting sqref="D61">
    <cfRule type="containsText" dxfId="1008" priority="75" operator="containsText" text="DPR not approved">
      <formula>NOT(ISERROR(SEARCH("DPR not approved",D61)))</formula>
    </cfRule>
  </conditionalFormatting>
  <conditionalFormatting sqref="D61">
    <cfRule type="containsText" dxfId="1007" priority="73" operator="containsText" text="DPR returmed back for non compliance of queries">
      <formula>NOT(ISERROR(SEARCH("DPR returmed back for non compliance of queries",D61)))</formula>
    </cfRule>
    <cfRule type="containsText" dxfId="1006" priority="74" operator="containsText" text="DPR not approved">
      <formula>NOT(ISERROR(SEARCH("DPR not approved",D61)))</formula>
    </cfRule>
  </conditionalFormatting>
  <conditionalFormatting sqref="D65">
    <cfRule type="containsText" dxfId="1005" priority="71" operator="containsText" text="DPR not submitted">
      <formula>NOT(ISERROR(SEARCH("DPR not submitted",D65)))</formula>
    </cfRule>
    <cfRule type="containsText" dxfId="1004" priority="72" operator="containsText" text="Yet to be approved">
      <formula>NOT(ISERROR(SEARCH("Yet to be approved",D65)))</formula>
    </cfRule>
  </conditionalFormatting>
  <conditionalFormatting sqref="D65">
    <cfRule type="containsText" dxfId="1003" priority="70" operator="containsText" text="DPR not approved">
      <formula>NOT(ISERROR(SEARCH("DPR not approved",D65)))</formula>
    </cfRule>
  </conditionalFormatting>
  <conditionalFormatting sqref="D65">
    <cfRule type="containsText" dxfId="1002" priority="68" operator="containsText" text="DPR returmed back for non compliance of queries">
      <formula>NOT(ISERROR(SEARCH("DPR returmed back for non compliance of queries",D65)))</formula>
    </cfRule>
    <cfRule type="containsText" dxfId="1001" priority="69" operator="containsText" text="DPR not approved">
      <formula>NOT(ISERROR(SEARCH("DPR not approved",D65)))</formula>
    </cfRule>
  </conditionalFormatting>
  <conditionalFormatting sqref="D43">
    <cfRule type="containsText" dxfId="1000" priority="66" operator="containsText" text="DPR not submitted">
      <formula>NOT(ISERROR(SEARCH("DPR not submitted",D43)))</formula>
    </cfRule>
    <cfRule type="containsText" dxfId="999" priority="67" operator="containsText" text="Yet to be approved">
      <formula>NOT(ISERROR(SEARCH("Yet to be approved",D43)))</formula>
    </cfRule>
  </conditionalFormatting>
  <conditionalFormatting sqref="D46">
    <cfRule type="containsText" dxfId="998" priority="64" operator="containsText" text="DPR not submitted">
      <formula>NOT(ISERROR(SEARCH("DPR not submitted",D46)))</formula>
    </cfRule>
    <cfRule type="containsText" dxfId="997" priority="65" operator="containsText" text="Yet to be approved">
      <formula>NOT(ISERROR(SEARCH("Yet to be approved",D46)))</formula>
    </cfRule>
  </conditionalFormatting>
  <conditionalFormatting sqref="D67">
    <cfRule type="containsText" dxfId="996" priority="60" operator="containsText" text="DPR not submitted">
      <formula>NOT(ISERROR(SEARCH("DPR not submitted",D67)))</formula>
    </cfRule>
    <cfRule type="containsText" dxfId="995" priority="61" operator="containsText" text="Yet to be approved">
      <formula>NOT(ISERROR(SEARCH("Yet to be approved",D67)))</formula>
    </cfRule>
  </conditionalFormatting>
  <conditionalFormatting sqref="D50">
    <cfRule type="containsText" dxfId="994" priority="62" operator="containsText" text="DPR not submitted">
      <formula>NOT(ISERROR(SEARCH("DPR not submitted",D50)))</formula>
    </cfRule>
    <cfRule type="containsText" dxfId="993" priority="63" operator="containsText" text="Yet to be approved">
      <formula>NOT(ISERROR(SEARCH("Yet to be approved",D50)))</formula>
    </cfRule>
  </conditionalFormatting>
  <conditionalFormatting sqref="D60">
    <cfRule type="containsText" dxfId="992" priority="56" operator="containsText" text="DPR not submitted">
      <formula>NOT(ISERROR(SEARCH("DPR not submitted",D60)))</formula>
    </cfRule>
    <cfRule type="containsText" dxfId="991" priority="57" operator="containsText" text="Yet to be approved">
      <formula>NOT(ISERROR(SEARCH("Yet to be approved",D60)))</formula>
    </cfRule>
  </conditionalFormatting>
  <conditionalFormatting sqref="D62:D64">
    <cfRule type="containsText" dxfId="990" priority="54" operator="containsText" text="DPR not submitted">
      <formula>NOT(ISERROR(SEARCH("DPR not submitted",D62)))</formula>
    </cfRule>
    <cfRule type="containsText" dxfId="989" priority="55" operator="containsText" text="Yet to be approved">
      <formula>NOT(ISERROR(SEARCH("Yet to be approved",D62)))</formula>
    </cfRule>
  </conditionalFormatting>
  <conditionalFormatting sqref="D31:D34">
    <cfRule type="containsText" dxfId="988" priority="46" operator="containsText" text="DPR not submitted">
      <formula>NOT(ISERROR(SEARCH("DPR not submitted",D31)))</formula>
    </cfRule>
    <cfRule type="containsText" dxfId="987" priority="47" operator="containsText" text="Yet to be approved">
      <formula>NOT(ISERROR(SEARCH("Yet to be approved",D31)))</formula>
    </cfRule>
  </conditionalFormatting>
  <conditionalFormatting sqref="D36:D39">
    <cfRule type="containsText" dxfId="986" priority="44" operator="containsText" text="DPR not submitted">
      <formula>NOT(ISERROR(SEARCH("DPR not submitted",D36)))</formula>
    </cfRule>
    <cfRule type="containsText" dxfId="985" priority="45" operator="containsText" text="Yet to be approved">
      <formula>NOT(ISERROR(SEARCH("Yet to be approved",D36)))</formula>
    </cfRule>
  </conditionalFormatting>
  <conditionalFormatting sqref="S1:S71 S79:S80 S73:S77 S82:S83 S85:S91 S93:S1048576">
    <cfRule type="cellIs" dxfId="984" priority="43" operator="lessThan">
      <formula>0</formula>
    </cfRule>
  </conditionalFormatting>
  <conditionalFormatting sqref="S78">
    <cfRule type="cellIs" dxfId="983" priority="10" operator="lessThan">
      <formula>0</formula>
    </cfRule>
  </conditionalFormatting>
  <conditionalFormatting sqref="D72">
    <cfRule type="containsText" dxfId="982" priority="14" operator="containsText" text="DPR not submitted">
      <formula>NOT(ISERROR(SEARCH("DPR not submitted",D72)))</formula>
    </cfRule>
    <cfRule type="containsText" dxfId="981" priority="15" operator="containsText" text="Yet to be approved">
      <formula>NOT(ISERROR(SEARCH("Yet to be approved",D72)))</formula>
    </cfRule>
  </conditionalFormatting>
  <conditionalFormatting sqref="S72">
    <cfRule type="cellIs" dxfId="980" priority="13" operator="lessThan">
      <formula>0</formula>
    </cfRule>
  </conditionalFormatting>
  <conditionalFormatting sqref="D78">
    <cfRule type="containsText" dxfId="979" priority="11" operator="containsText" text="DPR not submitted">
      <formula>NOT(ISERROR(SEARCH("DPR not submitted",D78)))</formula>
    </cfRule>
    <cfRule type="containsText" dxfId="978" priority="12" operator="containsText" text="Yet to be approved">
      <formula>NOT(ISERROR(SEARCH("Yet to be approved",D78)))</formula>
    </cfRule>
  </conditionalFormatting>
  <conditionalFormatting sqref="D84">
    <cfRule type="containsText" dxfId="977" priority="8" operator="containsText" text="DPR not submitted">
      <formula>NOT(ISERROR(SEARCH("DPR not submitted",D84)))</formula>
    </cfRule>
    <cfRule type="containsText" dxfId="976" priority="9" operator="containsText" text="Yet to be approved">
      <formula>NOT(ISERROR(SEARCH("Yet to be approved",D84)))</formula>
    </cfRule>
  </conditionalFormatting>
  <conditionalFormatting sqref="S84">
    <cfRule type="cellIs" dxfId="975" priority="7" operator="lessThan">
      <formula>0</formula>
    </cfRule>
  </conditionalFormatting>
  <conditionalFormatting sqref="D81">
    <cfRule type="containsText" dxfId="974" priority="5" operator="containsText" text="DPR not submitted">
      <formula>NOT(ISERROR(SEARCH("DPR not submitted",D81)))</formula>
    </cfRule>
    <cfRule type="containsText" dxfId="973" priority="6" operator="containsText" text="Yet to be approved">
      <formula>NOT(ISERROR(SEARCH("Yet to be approved",D81)))</formula>
    </cfRule>
  </conditionalFormatting>
  <conditionalFormatting sqref="S81">
    <cfRule type="cellIs" dxfId="972" priority="4" operator="lessThan">
      <formula>0</formula>
    </cfRule>
  </conditionalFormatting>
  <conditionalFormatting sqref="D92">
    <cfRule type="containsText" dxfId="971" priority="2" operator="containsText" text="DPR not submitted">
      <formula>NOT(ISERROR(SEARCH("DPR not submitted",D92)))</formula>
    </cfRule>
    <cfRule type="containsText" dxfId="970" priority="3" operator="containsText" text="Yet to be approved">
      <formula>NOT(ISERROR(SEARCH("Yet to be approved",D92)))</formula>
    </cfRule>
  </conditionalFormatting>
  <conditionalFormatting sqref="S92">
    <cfRule type="cellIs" dxfId="969" priority="1" operator="lessThan">
      <formula>0</formula>
    </cfRule>
  </conditionalFormatting>
  <pageMargins left="0.47244094488188981" right="0.19685039370078741" top="0.39370078740157483" bottom="0.35433070866141736" header="0.23622047244094491" footer="0.23622047244094491"/>
  <pageSetup paperSize="9" scale="52" fitToWidth="2" fitToHeight="4" pageOrder="overThenDown" orientation="landscape" blackAndWhite="1" r:id="rId1"/>
  <headerFooter alignWithMargins="0">
    <oddHeader>&amp;F</oddHeader>
  </headerFooter>
  <colBreaks count="1" manualBreakCount="1">
    <brk id="12" max="102"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422"/>
  <sheetViews>
    <sheetView view="pageBreakPreview" zoomScale="80" zoomScaleNormal="80" zoomScaleSheetLayoutView="80" workbookViewId="0">
      <pane xSplit="2" ySplit="6" topLeftCell="AN231" activePane="bottomRight" state="frozen"/>
      <selection pane="topRight" activeCell="C1" sqref="C1"/>
      <selection pane="bottomLeft" activeCell="A8" sqref="A8"/>
      <selection pane="bottomRight" activeCell="B43" sqref="B43"/>
    </sheetView>
  </sheetViews>
  <sheetFormatPr defaultColWidth="9.140625" defaultRowHeight="15" outlineLevelRow="1" outlineLevelCol="1"/>
  <cols>
    <col min="1" max="1" width="8.140625" style="34" bestFit="1" customWidth="1"/>
    <col min="2" max="2" width="43.7109375" style="6" customWidth="1"/>
    <col min="3" max="3" width="10.85546875" style="6" customWidth="1" outlineLevel="1"/>
    <col min="4" max="4" width="23" style="6" customWidth="1" outlineLevel="1"/>
    <col min="5" max="6" width="14.5703125" style="164" customWidth="1" outlineLevel="1"/>
    <col min="7" max="7" width="12.28515625" style="6" customWidth="1" outlineLevel="1"/>
    <col min="8" max="8" width="12.5703125" style="6" customWidth="1" outlineLevel="1" collapsed="1"/>
    <col min="9" max="10" width="10.85546875" style="6" customWidth="1" outlineLevel="1"/>
    <col min="11" max="11" width="13.28515625" style="164" customWidth="1" outlineLevel="1"/>
    <col min="12" max="14" width="14.42578125" style="164" customWidth="1" outlineLevel="1"/>
    <col min="15" max="15" width="47.140625" style="6" customWidth="1"/>
    <col min="16" max="16" width="16.5703125" style="127" hidden="1" customWidth="1" collapsed="1"/>
    <col min="17" max="17" width="15.5703125" style="127" hidden="1" customWidth="1" collapsed="1"/>
    <col min="18" max="19" width="14.42578125" style="127" hidden="1" customWidth="1"/>
    <col min="20" max="22" width="14.42578125" style="127" customWidth="1" outlineLevel="1"/>
    <col min="23" max="27" width="11.85546875" style="127" customWidth="1" outlineLevel="1"/>
    <col min="28" max="28" width="11.85546875" style="127" customWidth="1"/>
    <col min="29" max="29" width="12.7109375" style="126" customWidth="1" outlineLevel="1"/>
    <col min="30" max="32" width="10.7109375" style="126" customWidth="1" outlineLevel="1"/>
    <col min="33" max="35" width="12.5703125" style="126" customWidth="1" outlineLevel="1"/>
    <col min="36" max="39" width="11.85546875" style="127" customWidth="1" outlineLevel="1"/>
    <col min="40" max="40" width="11.85546875" style="127" customWidth="1"/>
    <col min="41" max="41" width="12.28515625" style="127" hidden="1" customWidth="1"/>
    <col min="42" max="44" width="12.5703125" style="127" hidden="1" customWidth="1"/>
    <col min="45" max="47" width="12.5703125" style="127" customWidth="1" outlineLevel="1"/>
    <col min="48" max="48" width="12.5703125" style="127" customWidth="1" outlineLevel="1" collapsed="1"/>
    <col min="49" max="52" width="11.85546875" style="127" customWidth="1" outlineLevel="1"/>
    <col min="53" max="53" width="11.85546875" style="127" customWidth="1"/>
    <col min="54" max="54" width="14.42578125" style="127" customWidth="1"/>
    <col min="55" max="55" width="57.85546875" style="147" customWidth="1"/>
    <col min="56" max="56" width="18.5703125" style="34" customWidth="1"/>
    <col min="57" max="57" width="12.5703125" style="6" customWidth="1"/>
    <col min="58" max="58" width="13.42578125" style="6" customWidth="1"/>
    <col min="59" max="59" width="13.5703125" style="6" customWidth="1"/>
    <col min="60" max="62" width="9.140625" style="6"/>
    <col min="63" max="63" width="11.28515625" style="6" customWidth="1"/>
    <col min="64" max="16384" width="9.140625" style="6"/>
  </cols>
  <sheetData>
    <row r="1" spans="1:59">
      <c r="A1" s="51"/>
      <c r="B1" s="52"/>
      <c r="C1" s="52"/>
      <c r="D1" s="53" t="s">
        <v>167</v>
      </c>
      <c r="E1" s="154"/>
      <c r="F1" s="154"/>
      <c r="G1" s="52"/>
      <c r="H1" s="52"/>
      <c r="I1" s="52"/>
      <c r="J1" s="52"/>
      <c r="K1" s="154"/>
      <c r="L1" s="154"/>
      <c r="M1" s="154"/>
      <c r="O1" s="52"/>
      <c r="P1" s="54"/>
      <c r="Q1" s="54"/>
      <c r="R1" s="54"/>
      <c r="S1" s="54"/>
      <c r="T1" s="54"/>
      <c r="U1" s="54"/>
      <c r="V1" s="119"/>
      <c r="W1" s="119"/>
      <c r="X1" s="119"/>
      <c r="Y1" s="119"/>
      <c r="Z1" s="119"/>
      <c r="AA1" s="119"/>
      <c r="AB1" s="119"/>
      <c r="AC1" s="120"/>
      <c r="AD1" s="120"/>
      <c r="AE1" s="121"/>
      <c r="AF1" s="121"/>
      <c r="AG1" s="121"/>
      <c r="AH1" s="122"/>
      <c r="AI1" s="122"/>
      <c r="AJ1" s="119"/>
      <c r="AK1" s="119"/>
      <c r="AL1" s="119"/>
      <c r="AM1" s="119"/>
      <c r="AN1" s="119"/>
      <c r="AO1" s="123"/>
      <c r="AP1" s="123"/>
      <c r="AQ1" s="123"/>
      <c r="AR1" s="123"/>
      <c r="AS1" s="123"/>
      <c r="AT1" s="123"/>
      <c r="AU1" s="123"/>
      <c r="AV1" s="123"/>
      <c r="AW1" s="119"/>
      <c r="AX1" s="119"/>
      <c r="AY1" s="119"/>
      <c r="AZ1" s="119"/>
      <c r="BA1" s="119"/>
      <c r="BB1" s="123"/>
      <c r="BC1" s="146"/>
      <c r="BE1" s="34" t="s">
        <v>57</v>
      </c>
      <c r="BF1" s="6" t="s">
        <v>166</v>
      </c>
    </row>
    <row r="2" spans="1:59">
      <c r="A2" s="55"/>
      <c r="B2" s="17"/>
      <c r="C2" s="17"/>
      <c r="D2" s="112" t="s">
        <v>0</v>
      </c>
      <c r="E2" s="155"/>
      <c r="F2" s="155"/>
      <c r="G2" s="17"/>
      <c r="H2" s="101"/>
      <c r="I2" s="17"/>
      <c r="J2" s="17"/>
      <c r="K2" s="155"/>
      <c r="L2" s="155"/>
      <c r="M2" s="155"/>
      <c r="O2" s="17"/>
      <c r="P2" s="28"/>
      <c r="Q2" s="28"/>
      <c r="R2" s="28"/>
      <c r="S2" s="28"/>
      <c r="T2" s="28"/>
      <c r="U2" s="28"/>
      <c r="V2" s="72"/>
      <c r="W2" s="72"/>
      <c r="X2" s="72"/>
      <c r="Y2" s="72"/>
      <c r="Z2" s="72"/>
      <c r="AA2" s="72"/>
      <c r="AB2" s="72"/>
      <c r="AC2" s="124"/>
      <c r="AD2" s="124"/>
      <c r="AE2" s="125"/>
      <c r="AF2" s="125"/>
      <c r="AG2" s="125"/>
      <c r="AJ2" s="72"/>
      <c r="AK2" s="72"/>
      <c r="AL2" s="72"/>
      <c r="AM2" s="72"/>
      <c r="AN2" s="72"/>
      <c r="AW2" s="72"/>
      <c r="AX2" s="72"/>
      <c r="AY2" s="72"/>
      <c r="AZ2" s="72"/>
      <c r="BA2" s="72"/>
      <c r="BE2" s="34" t="s">
        <v>58</v>
      </c>
      <c r="BF2" s="10" t="s">
        <v>164</v>
      </c>
    </row>
    <row r="3" spans="1:59">
      <c r="A3" s="56"/>
      <c r="B3" s="128" t="s">
        <v>35</v>
      </c>
      <c r="C3" s="57"/>
      <c r="D3" s="57" t="s">
        <v>59</v>
      </c>
      <c r="E3" s="156"/>
      <c r="F3" s="156"/>
      <c r="G3" s="57"/>
      <c r="H3" s="57"/>
      <c r="I3" s="57"/>
      <c r="J3" s="57"/>
      <c r="K3" s="156"/>
      <c r="L3" s="156"/>
      <c r="M3" s="156"/>
      <c r="O3" s="129"/>
      <c r="P3" s="130"/>
      <c r="Q3" s="130"/>
      <c r="R3" s="130"/>
      <c r="S3" s="130"/>
      <c r="T3" s="130"/>
      <c r="U3" s="130"/>
      <c r="V3" s="130"/>
      <c r="W3" s="130"/>
      <c r="X3" s="130"/>
      <c r="Y3" s="130"/>
      <c r="Z3" s="130"/>
      <c r="AA3" s="130"/>
      <c r="AB3" s="130"/>
      <c r="AC3" s="131"/>
      <c r="AD3" s="131"/>
      <c r="AE3" s="131"/>
      <c r="AF3" s="131"/>
      <c r="AG3" s="131"/>
      <c r="AH3" s="131"/>
      <c r="AI3" s="131"/>
      <c r="AJ3" s="130"/>
      <c r="AK3" s="130"/>
      <c r="AL3" s="130"/>
      <c r="AM3" s="130"/>
      <c r="AN3" s="130"/>
      <c r="AO3" s="130"/>
      <c r="AP3" s="130"/>
      <c r="AQ3" s="130"/>
      <c r="AR3" s="130"/>
      <c r="AS3" s="130"/>
      <c r="AT3" s="130"/>
      <c r="AU3" s="130"/>
      <c r="AV3" s="132" t="s">
        <v>2</v>
      </c>
      <c r="AW3" s="130"/>
      <c r="AX3" s="130"/>
      <c r="AY3" s="130"/>
      <c r="AZ3" s="130"/>
      <c r="BA3" s="130"/>
      <c r="BB3" s="142"/>
      <c r="BC3" s="148"/>
      <c r="BE3" s="34" t="s">
        <v>31</v>
      </c>
      <c r="BF3" s="10" t="s">
        <v>173</v>
      </c>
      <c r="BG3" s="133"/>
    </row>
    <row r="4" spans="1:59">
      <c r="A4" s="447" t="s">
        <v>3</v>
      </c>
      <c r="B4" s="447" t="s">
        <v>36</v>
      </c>
      <c r="C4" s="447" t="s">
        <v>37</v>
      </c>
      <c r="D4" s="447" t="s">
        <v>38</v>
      </c>
      <c r="E4" s="452" t="s">
        <v>60</v>
      </c>
      <c r="F4" s="452" t="s">
        <v>39</v>
      </c>
      <c r="G4" s="447" t="s">
        <v>61</v>
      </c>
      <c r="H4" s="447" t="s">
        <v>62</v>
      </c>
      <c r="I4" s="447" t="s">
        <v>63</v>
      </c>
      <c r="J4" s="447" t="s">
        <v>64</v>
      </c>
      <c r="K4" s="452" t="s">
        <v>65</v>
      </c>
      <c r="L4" s="452" t="s">
        <v>66</v>
      </c>
      <c r="M4" s="452" t="s">
        <v>67</v>
      </c>
      <c r="N4" s="452" t="s">
        <v>68</v>
      </c>
      <c r="O4" s="447" t="s">
        <v>69</v>
      </c>
      <c r="P4" s="451" t="s">
        <v>29</v>
      </c>
      <c r="Q4" s="451"/>
      <c r="R4" s="451"/>
      <c r="S4" s="451"/>
      <c r="T4" s="451"/>
      <c r="U4" s="451"/>
      <c r="V4" s="451"/>
      <c r="W4" s="451"/>
      <c r="X4" s="251"/>
      <c r="Y4" s="251"/>
      <c r="Z4" s="251"/>
      <c r="AA4" s="251"/>
      <c r="AB4" s="251"/>
      <c r="AC4" s="459" t="s">
        <v>70</v>
      </c>
      <c r="AD4" s="459"/>
      <c r="AE4" s="459"/>
      <c r="AF4" s="459"/>
      <c r="AG4" s="459"/>
      <c r="AH4" s="459"/>
      <c r="AI4" s="459"/>
      <c r="AJ4" s="251"/>
      <c r="AK4" s="251"/>
      <c r="AL4" s="251"/>
      <c r="AM4" s="251"/>
      <c r="AN4" s="251"/>
      <c r="AO4" s="451" t="s">
        <v>30</v>
      </c>
      <c r="AP4" s="451"/>
      <c r="AQ4" s="451"/>
      <c r="AR4" s="451"/>
      <c r="AS4" s="451"/>
      <c r="AT4" s="451"/>
      <c r="AU4" s="451"/>
      <c r="AV4" s="451"/>
      <c r="AW4" s="251"/>
      <c r="AX4" s="251"/>
      <c r="AY4" s="251"/>
      <c r="AZ4" s="251"/>
      <c r="BA4" s="251"/>
      <c r="BB4" s="456" t="s">
        <v>171</v>
      </c>
      <c r="BC4" s="453" t="s">
        <v>11</v>
      </c>
      <c r="BD4" s="447" t="s">
        <v>160</v>
      </c>
      <c r="BE4" s="34" t="s">
        <v>169</v>
      </c>
      <c r="BF4" s="104" t="s">
        <v>172</v>
      </c>
    </row>
    <row r="5" spans="1:59" ht="15" customHeight="1">
      <c r="A5" s="447"/>
      <c r="B5" s="447"/>
      <c r="C5" s="447"/>
      <c r="D5" s="447"/>
      <c r="E5" s="452"/>
      <c r="F5" s="452"/>
      <c r="G5" s="447"/>
      <c r="H5" s="447"/>
      <c r="I5" s="447"/>
      <c r="J5" s="447"/>
      <c r="K5" s="452"/>
      <c r="L5" s="452"/>
      <c r="M5" s="452"/>
      <c r="N5" s="452"/>
      <c r="O5" s="447"/>
      <c r="P5" s="451" t="s">
        <v>71</v>
      </c>
      <c r="Q5" s="113" t="s">
        <v>47</v>
      </c>
      <c r="R5" s="113" t="s">
        <v>47</v>
      </c>
      <c r="S5" s="113" t="s">
        <v>47</v>
      </c>
      <c r="T5" s="451" t="s">
        <v>438</v>
      </c>
      <c r="U5" s="176" t="s">
        <v>47</v>
      </c>
      <c r="V5" s="176" t="s">
        <v>47</v>
      </c>
      <c r="W5" s="176" t="s">
        <v>72</v>
      </c>
      <c r="X5" s="252" t="s">
        <v>349</v>
      </c>
      <c r="Y5" s="252" t="s">
        <v>349</v>
      </c>
      <c r="Z5" s="252" t="s">
        <v>349</v>
      </c>
      <c r="AA5" s="252" t="s">
        <v>349</v>
      </c>
      <c r="AB5" s="252" t="s">
        <v>349</v>
      </c>
      <c r="AC5" s="460" t="s">
        <v>73</v>
      </c>
      <c r="AD5" s="117" t="s">
        <v>47</v>
      </c>
      <c r="AE5" s="117" t="s">
        <v>47</v>
      </c>
      <c r="AF5" s="117" t="s">
        <v>47</v>
      </c>
      <c r="AG5" s="176" t="s">
        <v>47</v>
      </c>
      <c r="AH5" s="176" t="s">
        <v>47</v>
      </c>
      <c r="AI5" s="176" t="s">
        <v>72</v>
      </c>
      <c r="AJ5" s="252" t="s">
        <v>349</v>
      </c>
      <c r="AK5" s="252" t="s">
        <v>349</v>
      </c>
      <c r="AL5" s="252" t="s">
        <v>349</v>
      </c>
      <c r="AM5" s="252" t="s">
        <v>349</v>
      </c>
      <c r="AN5" s="252" t="s">
        <v>349</v>
      </c>
      <c r="AO5" s="451" t="s">
        <v>74</v>
      </c>
      <c r="AP5" s="113" t="s">
        <v>47</v>
      </c>
      <c r="AQ5" s="113" t="s">
        <v>47</v>
      </c>
      <c r="AR5" s="113" t="s">
        <v>47</v>
      </c>
      <c r="AS5" s="451" t="s">
        <v>439</v>
      </c>
      <c r="AT5" s="176" t="s">
        <v>47</v>
      </c>
      <c r="AU5" s="176" t="s">
        <v>47</v>
      </c>
      <c r="AV5" s="176" t="s">
        <v>72</v>
      </c>
      <c r="AW5" s="252" t="s">
        <v>349</v>
      </c>
      <c r="AX5" s="252" t="s">
        <v>349</v>
      </c>
      <c r="AY5" s="252" t="s">
        <v>349</v>
      </c>
      <c r="AZ5" s="252" t="s">
        <v>349</v>
      </c>
      <c r="BA5" s="252" t="s">
        <v>349</v>
      </c>
      <c r="BB5" s="457"/>
      <c r="BC5" s="454"/>
      <c r="BD5" s="447"/>
      <c r="BF5" s="104" t="s">
        <v>162</v>
      </c>
    </row>
    <row r="6" spans="1:59" ht="30">
      <c r="A6" s="447"/>
      <c r="B6" s="447"/>
      <c r="C6" s="447"/>
      <c r="D6" s="447"/>
      <c r="E6" s="452"/>
      <c r="F6" s="452"/>
      <c r="G6" s="447"/>
      <c r="H6" s="447"/>
      <c r="I6" s="447"/>
      <c r="J6" s="447"/>
      <c r="K6" s="452"/>
      <c r="L6" s="452"/>
      <c r="M6" s="452"/>
      <c r="N6" s="452"/>
      <c r="O6" s="447"/>
      <c r="P6" s="451"/>
      <c r="Q6" s="113" t="s">
        <v>5</v>
      </c>
      <c r="R6" s="113" t="s">
        <v>6</v>
      </c>
      <c r="S6" s="113" t="s">
        <v>7</v>
      </c>
      <c r="T6" s="451"/>
      <c r="U6" s="113" t="s">
        <v>8</v>
      </c>
      <c r="V6" s="113" t="s">
        <v>9</v>
      </c>
      <c r="W6" s="113" t="s">
        <v>10</v>
      </c>
      <c r="X6" s="252" t="s">
        <v>350</v>
      </c>
      <c r="Y6" s="252" t="s">
        <v>351</v>
      </c>
      <c r="Z6" s="252" t="s">
        <v>352</v>
      </c>
      <c r="AA6" s="252" t="s">
        <v>353</v>
      </c>
      <c r="AB6" s="252" t="s">
        <v>354</v>
      </c>
      <c r="AC6" s="461"/>
      <c r="AD6" s="117" t="s">
        <v>5</v>
      </c>
      <c r="AE6" s="117" t="s">
        <v>6</v>
      </c>
      <c r="AF6" s="117" t="s">
        <v>7</v>
      </c>
      <c r="AG6" s="117" t="s">
        <v>8</v>
      </c>
      <c r="AH6" s="117" t="s">
        <v>9</v>
      </c>
      <c r="AI6" s="117" t="s">
        <v>10</v>
      </c>
      <c r="AJ6" s="252" t="s">
        <v>350</v>
      </c>
      <c r="AK6" s="252" t="s">
        <v>351</v>
      </c>
      <c r="AL6" s="252" t="s">
        <v>352</v>
      </c>
      <c r="AM6" s="252" t="s">
        <v>353</v>
      </c>
      <c r="AN6" s="252" t="s">
        <v>354</v>
      </c>
      <c r="AO6" s="451"/>
      <c r="AP6" s="113" t="s">
        <v>5</v>
      </c>
      <c r="AQ6" s="113" t="s">
        <v>6</v>
      </c>
      <c r="AR6" s="113" t="s">
        <v>7</v>
      </c>
      <c r="AS6" s="451"/>
      <c r="AT6" s="113" t="s">
        <v>8</v>
      </c>
      <c r="AU6" s="113" t="s">
        <v>9</v>
      </c>
      <c r="AV6" s="113" t="s">
        <v>10</v>
      </c>
      <c r="AW6" s="252" t="s">
        <v>350</v>
      </c>
      <c r="AX6" s="252" t="s">
        <v>351</v>
      </c>
      <c r="AY6" s="252" t="s">
        <v>352</v>
      </c>
      <c r="AZ6" s="252" t="s">
        <v>353</v>
      </c>
      <c r="BA6" s="252" t="s">
        <v>354</v>
      </c>
      <c r="BB6" s="458"/>
      <c r="BC6" s="455"/>
      <c r="BD6" s="447"/>
      <c r="BF6" s="140" t="s">
        <v>165</v>
      </c>
    </row>
    <row r="7" spans="1:59">
      <c r="A7" s="74"/>
      <c r="B7" s="74"/>
      <c r="C7" s="74"/>
      <c r="D7" s="74"/>
      <c r="E7" s="157"/>
      <c r="F7" s="157"/>
      <c r="G7" s="74"/>
      <c r="H7" s="74"/>
      <c r="I7" s="74"/>
      <c r="J7" s="74"/>
      <c r="K7" s="157"/>
      <c r="L7" s="157"/>
      <c r="M7" s="157"/>
      <c r="N7" s="157"/>
      <c r="O7" s="74"/>
      <c r="P7" s="75"/>
      <c r="Q7" s="75"/>
      <c r="R7" s="75"/>
      <c r="S7" s="75"/>
      <c r="T7" s="75"/>
      <c r="U7" s="75"/>
      <c r="V7" s="75"/>
      <c r="W7" s="75"/>
      <c r="X7" s="75"/>
      <c r="Y7" s="75"/>
      <c r="Z7" s="75"/>
      <c r="AA7" s="75"/>
      <c r="AB7" s="75"/>
      <c r="AC7" s="118"/>
      <c r="AD7" s="118"/>
      <c r="AE7" s="118"/>
      <c r="AF7" s="118"/>
      <c r="AG7" s="118"/>
      <c r="AH7" s="118"/>
      <c r="AI7" s="118"/>
      <c r="AJ7" s="75"/>
      <c r="AK7" s="75"/>
      <c r="AL7" s="75"/>
      <c r="AM7" s="75"/>
      <c r="AN7" s="75"/>
      <c r="AO7" s="75"/>
      <c r="AP7" s="75"/>
      <c r="AQ7" s="75"/>
      <c r="AR7" s="75"/>
      <c r="AS7" s="75"/>
      <c r="AT7" s="75"/>
      <c r="AU7" s="75"/>
      <c r="AV7" s="75"/>
      <c r="AW7" s="75"/>
      <c r="AX7" s="75"/>
      <c r="AY7" s="75"/>
      <c r="AZ7" s="75"/>
      <c r="BA7" s="75"/>
      <c r="BB7" s="75"/>
      <c r="BC7" s="74"/>
      <c r="BD7" s="114" t="s">
        <v>161</v>
      </c>
      <c r="BF7" s="141" t="s">
        <v>161</v>
      </c>
    </row>
    <row r="8" spans="1:59" s="10" customFormat="1">
      <c r="A8" s="37"/>
      <c r="B8" s="134" t="s">
        <v>75</v>
      </c>
      <c r="C8" s="135"/>
      <c r="D8" s="135"/>
      <c r="E8" s="158"/>
      <c r="F8" s="158"/>
      <c r="G8" s="135"/>
      <c r="H8" s="135"/>
      <c r="I8" s="135"/>
      <c r="J8" s="135"/>
      <c r="K8" s="158"/>
      <c r="L8" s="158"/>
      <c r="M8" s="158"/>
      <c r="N8" s="158"/>
      <c r="O8" s="135"/>
      <c r="P8" s="94"/>
      <c r="Q8" s="94"/>
      <c r="R8" s="94"/>
      <c r="S8" s="94"/>
      <c r="T8" s="94"/>
      <c r="U8" s="94"/>
      <c r="V8" s="94"/>
      <c r="W8" s="94"/>
      <c r="X8" s="94"/>
      <c r="Y8" s="94"/>
      <c r="Z8" s="94"/>
      <c r="AA8" s="94"/>
      <c r="AB8" s="94"/>
      <c r="AC8" s="136"/>
      <c r="AD8" s="136"/>
      <c r="AE8" s="136"/>
      <c r="AF8" s="136"/>
      <c r="AG8" s="136"/>
      <c r="AH8" s="136"/>
      <c r="AI8" s="136"/>
      <c r="AJ8" s="94"/>
      <c r="AK8" s="94"/>
      <c r="AL8" s="94"/>
      <c r="AM8" s="94"/>
      <c r="AN8" s="94"/>
      <c r="AO8" s="94"/>
      <c r="AP8" s="94"/>
      <c r="AQ8" s="94"/>
      <c r="AR8" s="94"/>
      <c r="AS8" s="94"/>
      <c r="AT8" s="94"/>
      <c r="AU8" s="94"/>
      <c r="AV8" s="94"/>
      <c r="AW8" s="94"/>
      <c r="AX8" s="94"/>
      <c r="AY8" s="94"/>
      <c r="AZ8" s="94"/>
      <c r="BA8" s="94"/>
      <c r="BB8" s="94"/>
      <c r="BC8" s="137"/>
      <c r="BD8" s="80" t="s">
        <v>161</v>
      </c>
      <c r="BF8" s="141" t="s">
        <v>163</v>
      </c>
    </row>
    <row r="9" spans="1:59" s="10" customFormat="1">
      <c r="A9" s="37"/>
      <c r="B9" s="39" t="s">
        <v>168</v>
      </c>
      <c r="C9" s="135"/>
      <c r="D9" s="135"/>
      <c r="E9" s="158"/>
      <c r="F9" s="158"/>
      <c r="G9" s="135"/>
      <c r="H9" s="135"/>
      <c r="I9" s="135"/>
      <c r="J9" s="135"/>
      <c r="K9" s="158"/>
      <c r="L9" s="158"/>
      <c r="M9" s="158"/>
      <c r="N9" s="158"/>
      <c r="O9" s="135"/>
      <c r="P9" s="94"/>
      <c r="Q9" s="94"/>
      <c r="R9" s="94"/>
      <c r="S9" s="94"/>
      <c r="T9" s="94"/>
      <c r="U9" s="94"/>
      <c r="V9" s="94"/>
      <c r="W9" s="94"/>
      <c r="X9" s="94"/>
      <c r="Y9" s="94"/>
      <c r="Z9" s="94"/>
      <c r="AA9" s="94"/>
      <c r="AB9" s="94"/>
      <c r="AC9" s="136"/>
      <c r="AD9" s="136"/>
      <c r="AE9" s="136"/>
      <c r="AF9" s="136"/>
      <c r="AG9" s="136"/>
      <c r="AH9" s="136"/>
      <c r="AI9" s="136"/>
      <c r="AJ9" s="94"/>
      <c r="AK9" s="94"/>
      <c r="AL9" s="94"/>
      <c r="AM9" s="94"/>
      <c r="AN9" s="94"/>
      <c r="AO9" s="94"/>
      <c r="AP9" s="94"/>
      <c r="AQ9" s="94"/>
      <c r="AR9" s="94"/>
      <c r="AS9" s="94"/>
      <c r="AT9" s="94"/>
      <c r="AU9" s="94"/>
      <c r="AV9" s="94"/>
      <c r="AW9" s="94"/>
      <c r="AX9" s="94"/>
      <c r="AY9" s="94"/>
      <c r="AZ9" s="94"/>
      <c r="BA9" s="94"/>
      <c r="BB9" s="94"/>
      <c r="BC9" s="137"/>
      <c r="BD9" s="80" t="s">
        <v>161</v>
      </c>
    </row>
    <row r="10" spans="1:59" s="10" customFormat="1" ht="47.25" customHeight="1" outlineLevel="1">
      <c r="A10" s="177">
        <v>7</v>
      </c>
      <c r="B10" s="178" t="s">
        <v>76</v>
      </c>
      <c r="C10" s="177" t="s">
        <v>57</v>
      </c>
      <c r="D10" s="177" t="s">
        <v>77</v>
      </c>
      <c r="E10" s="179">
        <v>42307</v>
      </c>
      <c r="F10" s="179">
        <v>42514</v>
      </c>
      <c r="G10" s="180">
        <f>SUM(G11:G12)</f>
        <v>24</v>
      </c>
      <c r="H10" s="180">
        <f>SUM(H11:H12)</f>
        <v>24</v>
      </c>
      <c r="I10" s="106"/>
      <c r="J10" s="106"/>
      <c r="K10" s="216">
        <f>IF(F10=0,"-",F10)</f>
        <v>42514</v>
      </c>
      <c r="L10" s="163"/>
      <c r="M10" s="163"/>
      <c r="N10" s="163"/>
      <c r="O10" s="149"/>
      <c r="P10" s="182"/>
      <c r="Q10" s="182"/>
      <c r="R10" s="182"/>
      <c r="S10" s="182"/>
      <c r="T10" s="182">
        <f>SUM(P10:S10)</f>
        <v>0</v>
      </c>
      <c r="U10" s="107"/>
      <c r="V10" s="107"/>
      <c r="W10" s="246"/>
      <c r="X10" s="246"/>
      <c r="Y10" s="246"/>
      <c r="Z10" s="246"/>
      <c r="AA10" s="246"/>
      <c r="AB10" s="246"/>
      <c r="AC10" s="183"/>
      <c r="AD10" s="183"/>
      <c r="AE10" s="183"/>
      <c r="AF10" s="183"/>
      <c r="AG10" s="183"/>
      <c r="AH10" s="183"/>
      <c r="AI10" s="183"/>
      <c r="AJ10" s="246"/>
      <c r="AK10" s="246"/>
      <c r="AL10" s="246"/>
      <c r="AM10" s="246"/>
      <c r="AN10" s="246"/>
      <c r="AO10" s="182"/>
      <c r="AP10" s="182"/>
      <c r="AQ10" s="182"/>
      <c r="AR10" s="182"/>
      <c r="AS10" s="182">
        <f>SUM(AO10:AR10)</f>
        <v>0</v>
      </c>
      <c r="AT10" s="107"/>
      <c r="AU10" s="107"/>
      <c r="AV10" s="246"/>
      <c r="AW10" s="246"/>
      <c r="AX10" s="246"/>
      <c r="AY10" s="246"/>
      <c r="AZ10" s="246"/>
      <c r="BA10" s="246"/>
      <c r="BB10" s="107"/>
      <c r="BC10" s="149"/>
      <c r="BD10" s="116" t="s">
        <v>161</v>
      </c>
    </row>
    <row r="11" spans="1:59" s="10" customFormat="1" ht="135" outlineLevel="1">
      <c r="A11" s="185">
        <v>7.1</v>
      </c>
      <c r="B11" s="186" t="s">
        <v>76</v>
      </c>
      <c r="C11" s="185" t="s">
        <v>58</v>
      </c>
      <c r="D11" s="187" t="str">
        <f>D10</f>
        <v>MERC/CAPEX/20162017/00227</v>
      </c>
      <c r="E11" s="188">
        <f>E10</f>
        <v>42307</v>
      </c>
      <c r="F11" s="188">
        <f>IF(F10=0,"-",F10)</f>
        <v>42514</v>
      </c>
      <c r="G11" s="189">
        <v>22.73</v>
      </c>
      <c r="H11" s="189">
        <v>22.73</v>
      </c>
      <c r="I11" s="106"/>
      <c r="J11" s="106"/>
      <c r="K11" s="163">
        <f t="shared" ref="K11:K74" si="0">IF(F11=0,"-",F11)</f>
        <v>42514</v>
      </c>
      <c r="L11" s="217" t="s">
        <v>174</v>
      </c>
      <c r="M11" s="217">
        <v>43244</v>
      </c>
      <c r="N11" s="217">
        <v>43558</v>
      </c>
      <c r="O11" s="218" t="s">
        <v>175</v>
      </c>
      <c r="P11" s="190">
        <v>18.829778999999998</v>
      </c>
      <c r="Q11" s="190">
        <f>0.266912754000001+0.01</f>
        <v>0.27691275400000098</v>
      </c>
      <c r="R11" s="190"/>
      <c r="S11" s="190"/>
      <c r="T11" s="182">
        <f t="shared" ref="T11:T74" si="1">SUM(P11:S11)</f>
        <v>19.106691754</v>
      </c>
      <c r="U11" s="108"/>
      <c r="V11" s="108"/>
      <c r="W11" s="247"/>
      <c r="X11" s="247"/>
      <c r="Y11" s="247"/>
      <c r="Z11" s="247"/>
      <c r="AA11" s="247"/>
      <c r="AB11" s="247"/>
      <c r="AC11" s="191">
        <v>0.96</v>
      </c>
      <c r="AD11" s="191">
        <v>1</v>
      </c>
      <c r="AE11" s="183"/>
      <c r="AF11" s="183"/>
      <c r="AG11" s="183"/>
      <c r="AH11" s="183"/>
      <c r="AI11" s="183"/>
      <c r="AJ11" s="247"/>
      <c r="AK11" s="247"/>
      <c r="AL11" s="247"/>
      <c r="AM11" s="247"/>
      <c r="AN11" s="247"/>
      <c r="AO11" s="190">
        <v>0</v>
      </c>
      <c r="AP11" s="192">
        <f>191066917.54/10^7</f>
        <v>19.106691754</v>
      </c>
      <c r="AQ11" s="190"/>
      <c r="AR11" s="190"/>
      <c r="AS11" s="182">
        <f t="shared" ref="AS11:AS74" si="2">SUM(AO11:AR11)</f>
        <v>19.106691754</v>
      </c>
      <c r="AT11" s="108"/>
      <c r="AU11" s="108"/>
      <c r="AV11" s="247"/>
      <c r="AW11" s="247"/>
      <c r="AX11" s="247"/>
      <c r="AY11" s="247"/>
      <c r="AZ11" s="247"/>
      <c r="BA11" s="247"/>
      <c r="BB11" s="108"/>
      <c r="BC11" s="149"/>
      <c r="BD11" s="139" t="s">
        <v>172</v>
      </c>
    </row>
    <row r="12" spans="1:59" s="10" customFormat="1" ht="31.5" outlineLevel="1">
      <c r="A12" s="185"/>
      <c r="B12" s="186" t="s">
        <v>31</v>
      </c>
      <c r="C12" s="185" t="s">
        <v>31</v>
      </c>
      <c r="D12" s="187" t="str">
        <f>D11</f>
        <v>MERC/CAPEX/20162017/00227</v>
      </c>
      <c r="E12" s="188">
        <f>E11</f>
        <v>42307</v>
      </c>
      <c r="F12" s="188">
        <f>IF(F11=0,"-",F11)</f>
        <v>42514</v>
      </c>
      <c r="G12" s="189">
        <v>1.27</v>
      </c>
      <c r="H12" s="189">
        <v>1.27</v>
      </c>
      <c r="I12" s="106"/>
      <c r="J12" s="106"/>
      <c r="K12" s="163">
        <f t="shared" si="0"/>
        <v>42514</v>
      </c>
      <c r="L12" s="163"/>
      <c r="M12" s="163"/>
      <c r="N12" s="163"/>
      <c r="O12" s="149"/>
      <c r="P12" s="190"/>
      <c r="Q12" s="190"/>
      <c r="R12" s="190"/>
      <c r="S12" s="190"/>
      <c r="T12" s="182">
        <f t="shared" si="1"/>
        <v>0</v>
      </c>
      <c r="U12" s="108"/>
      <c r="V12" s="108"/>
      <c r="W12" s="247"/>
      <c r="X12" s="247"/>
      <c r="Y12" s="247"/>
      <c r="Z12" s="247"/>
      <c r="AA12" s="247"/>
      <c r="AB12" s="247"/>
      <c r="AC12" s="183"/>
      <c r="AD12" s="183"/>
      <c r="AE12" s="183"/>
      <c r="AF12" s="183"/>
      <c r="AG12" s="183"/>
      <c r="AH12" s="183"/>
      <c r="AI12" s="183"/>
      <c r="AJ12" s="247"/>
      <c r="AK12" s="247"/>
      <c r="AL12" s="247"/>
      <c r="AM12" s="247"/>
      <c r="AN12" s="247"/>
      <c r="AO12" s="190"/>
      <c r="AP12" s="190"/>
      <c r="AQ12" s="190"/>
      <c r="AR12" s="190"/>
      <c r="AS12" s="182">
        <f t="shared" si="2"/>
        <v>0</v>
      </c>
      <c r="AT12" s="108"/>
      <c r="AU12" s="108"/>
      <c r="AV12" s="247"/>
      <c r="AW12" s="247"/>
      <c r="AX12" s="247"/>
      <c r="AY12" s="247"/>
      <c r="AZ12" s="247"/>
      <c r="BA12" s="247"/>
      <c r="BB12" s="108"/>
      <c r="BC12" s="149"/>
      <c r="BD12" s="139" t="s">
        <v>161</v>
      </c>
    </row>
    <row r="13" spans="1:59" s="10" customFormat="1" ht="63" outlineLevel="1">
      <c r="A13" s="177">
        <v>8</v>
      </c>
      <c r="B13" s="178" t="s">
        <v>78</v>
      </c>
      <c r="C13" s="177" t="s">
        <v>57</v>
      </c>
      <c r="D13" s="177" t="s">
        <v>79</v>
      </c>
      <c r="E13" s="179">
        <v>42403</v>
      </c>
      <c r="F13" s="179">
        <v>42768</v>
      </c>
      <c r="G13" s="180">
        <f>SUM(G14:G20)</f>
        <v>9.9669421487603316</v>
      </c>
      <c r="H13" s="180">
        <f>SUM(H14:H20)</f>
        <v>9.9669421487603316</v>
      </c>
      <c r="I13" s="106"/>
      <c r="J13" s="106"/>
      <c r="K13" s="216">
        <f t="shared" si="0"/>
        <v>42768</v>
      </c>
      <c r="L13" s="163"/>
      <c r="M13" s="163"/>
      <c r="N13" s="163"/>
      <c r="O13" s="149"/>
      <c r="P13" s="182"/>
      <c r="Q13" s="182"/>
      <c r="R13" s="182"/>
      <c r="S13" s="182"/>
      <c r="T13" s="182">
        <f t="shared" si="1"/>
        <v>0</v>
      </c>
      <c r="U13" s="107"/>
      <c r="V13" s="107"/>
      <c r="W13" s="246"/>
      <c r="X13" s="246"/>
      <c r="Y13" s="246"/>
      <c r="Z13" s="246"/>
      <c r="AA13" s="246"/>
      <c r="AB13" s="246"/>
      <c r="AC13" s="183"/>
      <c r="AD13" s="183"/>
      <c r="AE13" s="183"/>
      <c r="AF13" s="183"/>
      <c r="AG13" s="183"/>
      <c r="AH13" s="183"/>
      <c r="AI13" s="183"/>
      <c r="AJ13" s="246"/>
      <c r="AK13" s="246"/>
      <c r="AL13" s="246"/>
      <c r="AM13" s="246"/>
      <c r="AN13" s="246"/>
      <c r="AO13" s="182"/>
      <c r="AP13" s="182"/>
      <c r="AQ13" s="182"/>
      <c r="AR13" s="182"/>
      <c r="AS13" s="182">
        <f t="shared" si="2"/>
        <v>0</v>
      </c>
      <c r="AT13" s="107"/>
      <c r="AU13" s="107"/>
      <c r="AV13" s="246"/>
      <c r="AW13" s="246"/>
      <c r="AX13" s="246"/>
      <c r="AY13" s="246"/>
      <c r="AZ13" s="246"/>
      <c r="BA13" s="246"/>
      <c r="BB13" s="107"/>
      <c r="BC13" s="149"/>
      <c r="BD13" s="116" t="s">
        <v>161</v>
      </c>
    </row>
    <row r="14" spans="1:59" s="10" customFormat="1" ht="390" customHeight="1" outlineLevel="1">
      <c r="A14" s="185">
        <v>8.1</v>
      </c>
      <c r="B14" s="186" t="s">
        <v>80</v>
      </c>
      <c r="C14" s="185" t="s">
        <v>58</v>
      </c>
      <c r="D14" s="187" t="str">
        <f>D13</f>
        <v>MERC/CAPEX/20162017/01426</v>
      </c>
      <c r="E14" s="188">
        <f>E13</f>
        <v>42403</v>
      </c>
      <c r="F14" s="188">
        <f t="shared" ref="F14:F56" si="3">IF(F13=0,"-",F13)</f>
        <v>42768</v>
      </c>
      <c r="G14" s="189">
        <f>5.99*1000/1210</f>
        <v>4.9504132231404956</v>
      </c>
      <c r="H14" s="189">
        <f>5.99*1000/1210</f>
        <v>4.9504132231404956</v>
      </c>
      <c r="I14" s="106"/>
      <c r="J14" s="106"/>
      <c r="K14" s="163">
        <f t="shared" si="0"/>
        <v>42768</v>
      </c>
      <c r="L14" s="219">
        <v>43262</v>
      </c>
      <c r="M14" s="217">
        <v>43133</v>
      </c>
      <c r="N14" s="219" t="s">
        <v>179</v>
      </c>
      <c r="O14" s="220" t="s">
        <v>180</v>
      </c>
      <c r="P14" s="190">
        <f>5.8395568*1000/1210</f>
        <v>4.8260800000000001</v>
      </c>
      <c r="Q14" s="190"/>
      <c r="R14" s="190"/>
      <c r="S14" s="190"/>
      <c r="T14" s="182">
        <f t="shared" si="1"/>
        <v>4.8260800000000001</v>
      </c>
      <c r="U14" s="108"/>
      <c r="V14" s="108"/>
      <c r="W14" s="247"/>
      <c r="X14" s="247"/>
      <c r="Y14" s="247"/>
      <c r="Z14" s="247"/>
      <c r="AA14" s="247"/>
      <c r="AB14" s="247"/>
      <c r="AC14" s="183">
        <v>1</v>
      </c>
      <c r="AD14" s="183"/>
      <c r="AE14" s="183"/>
      <c r="AF14" s="183"/>
      <c r="AG14" s="183"/>
      <c r="AH14" s="183"/>
      <c r="AI14" s="183"/>
      <c r="AJ14" s="247"/>
      <c r="AK14" s="247"/>
      <c r="AL14" s="247"/>
      <c r="AM14" s="247"/>
      <c r="AN14" s="247"/>
      <c r="AO14" s="190">
        <f>5.8395568*1000/1210</f>
        <v>4.8260800000000001</v>
      </c>
      <c r="AP14" s="190"/>
      <c r="AQ14" s="190"/>
      <c r="AR14" s="190"/>
      <c r="AS14" s="182">
        <f t="shared" si="2"/>
        <v>4.8260800000000001</v>
      </c>
      <c r="AT14" s="108"/>
      <c r="AU14" s="108"/>
      <c r="AV14" s="247"/>
      <c r="AW14" s="247"/>
      <c r="AX14" s="247"/>
      <c r="AY14" s="247"/>
      <c r="AZ14" s="247"/>
      <c r="BA14" s="247"/>
      <c r="BB14" s="108"/>
      <c r="BC14" s="220" t="s">
        <v>183</v>
      </c>
      <c r="BD14" s="139" t="s">
        <v>172</v>
      </c>
    </row>
    <row r="15" spans="1:59" s="10" customFormat="1" ht="285" customHeight="1" outlineLevel="1">
      <c r="A15" s="185">
        <v>8.1999999999999993</v>
      </c>
      <c r="B15" s="186" t="s">
        <v>81</v>
      </c>
      <c r="C15" s="185" t="s">
        <v>58</v>
      </c>
      <c r="D15" s="187" t="str">
        <f t="shared" ref="D15:E20" si="4">D14</f>
        <v>MERC/CAPEX/20162017/01426</v>
      </c>
      <c r="E15" s="188">
        <f t="shared" si="4"/>
        <v>42403</v>
      </c>
      <c r="F15" s="188">
        <f t="shared" si="3"/>
        <v>42768</v>
      </c>
      <c r="G15" s="189">
        <f>3.1*1000/1210</f>
        <v>2.5619834710743801</v>
      </c>
      <c r="H15" s="189">
        <f>3.1*1000/1210</f>
        <v>2.5619834710743801</v>
      </c>
      <c r="I15" s="106"/>
      <c r="J15" s="106"/>
      <c r="K15" s="163">
        <f t="shared" si="0"/>
        <v>42768</v>
      </c>
      <c r="L15" s="217">
        <v>42903</v>
      </c>
      <c r="M15" s="217">
        <v>43133</v>
      </c>
      <c r="N15" s="217">
        <v>42991</v>
      </c>
      <c r="O15" s="220" t="s">
        <v>181</v>
      </c>
      <c r="P15" s="190">
        <v>3.4747105785123966</v>
      </c>
      <c r="Q15" s="190"/>
      <c r="R15" s="190"/>
      <c r="S15" s="190"/>
      <c r="T15" s="182">
        <f t="shared" si="1"/>
        <v>3.4747105785123966</v>
      </c>
      <c r="U15" s="108"/>
      <c r="V15" s="108"/>
      <c r="W15" s="247"/>
      <c r="X15" s="247"/>
      <c r="Y15" s="247"/>
      <c r="Z15" s="247"/>
      <c r="AA15" s="247"/>
      <c r="AB15" s="247"/>
      <c r="AC15" s="183">
        <v>1</v>
      </c>
      <c r="AD15" s="183"/>
      <c r="AE15" s="183"/>
      <c r="AF15" s="183"/>
      <c r="AG15" s="183"/>
      <c r="AH15" s="183"/>
      <c r="AI15" s="183"/>
      <c r="AJ15" s="247"/>
      <c r="AK15" s="247"/>
      <c r="AL15" s="247"/>
      <c r="AM15" s="247"/>
      <c r="AN15" s="247"/>
      <c r="AO15" s="190">
        <v>3.4747105785123966</v>
      </c>
      <c r="AP15" s="190"/>
      <c r="AQ15" s="190"/>
      <c r="AR15" s="190"/>
      <c r="AS15" s="182">
        <f t="shared" si="2"/>
        <v>3.4747105785123966</v>
      </c>
      <c r="AT15" s="108"/>
      <c r="AU15" s="108"/>
      <c r="AV15" s="247"/>
      <c r="AW15" s="247"/>
      <c r="AX15" s="247"/>
      <c r="AY15" s="247"/>
      <c r="AZ15" s="247"/>
      <c r="BA15" s="247"/>
      <c r="BB15" s="108"/>
      <c r="BC15" s="220" t="s">
        <v>184</v>
      </c>
      <c r="BD15" s="139" t="s">
        <v>172</v>
      </c>
    </row>
    <row r="16" spans="1:59" s="10" customFormat="1" ht="90" customHeight="1" outlineLevel="1">
      <c r="A16" s="185">
        <v>8.3000000000000007</v>
      </c>
      <c r="B16" s="186" t="s">
        <v>82</v>
      </c>
      <c r="C16" s="185" t="s">
        <v>58</v>
      </c>
      <c r="D16" s="187" t="str">
        <f t="shared" si="4"/>
        <v>MERC/CAPEX/20162017/01426</v>
      </c>
      <c r="E16" s="188">
        <f t="shared" si="4"/>
        <v>42403</v>
      </c>
      <c r="F16" s="188">
        <f t="shared" si="3"/>
        <v>42768</v>
      </c>
      <c r="G16" s="189">
        <f>0.52*1000/1210</f>
        <v>0.42975206611570249</v>
      </c>
      <c r="H16" s="189">
        <f>0.52*1000/1210</f>
        <v>0.42975206611570249</v>
      </c>
      <c r="I16" s="106"/>
      <c r="J16" s="106"/>
      <c r="K16" s="163">
        <f t="shared" si="0"/>
        <v>42768</v>
      </c>
      <c r="L16" s="217">
        <v>43121</v>
      </c>
      <c r="M16" s="217">
        <v>43498</v>
      </c>
      <c r="N16" s="217">
        <v>43132</v>
      </c>
      <c r="O16" s="220" t="s">
        <v>182</v>
      </c>
      <c r="P16" s="190">
        <v>0.38033057851239671</v>
      </c>
      <c r="Q16" s="190"/>
      <c r="R16" s="190"/>
      <c r="S16" s="190"/>
      <c r="T16" s="182">
        <f t="shared" si="1"/>
        <v>0.38033057851239671</v>
      </c>
      <c r="U16" s="108"/>
      <c r="V16" s="108"/>
      <c r="W16" s="247"/>
      <c r="X16" s="247"/>
      <c r="Y16" s="247"/>
      <c r="Z16" s="247"/>
      <c r="AA16" s="247"/>
      <c r="AB16" s="247"/>
      <c r="AC16" s="183">
        <v>1</v>
      </c>
      <c r="AD16" s="183"/>
      <c r="AE16" s="183"/>
      <c r="AF16" s="183"/>
      <c r="AG16" s="183"/>
      <c r="AH16" s="183"/>
      <c r="AI16" s="183"/>
      <c r="AJ16" s="247"/>
      <c r="AK16" s="247"/>
      <c r="AL16" s="247"/>
      <c r="AM16" s="247"/>
      <c r="AN16" s="247"/>
      <c r="AO16" s="190">
        <v>0.38033057851239671</v>
      </c>
      <c r="AP16" s="190"/>
      <c r="AQ16" s="190"/>
      <c r="AR16" s="190"/>
      <c r="AS16" s="182">
        <f t="shared" si="2"/>
        <v>0.38033057851239671</v>
      </c>
      <c r="AT16" s="108"/>
      <c r="AU16" s="108"/>
      <c r="AV16" s="247"/>
      <c r="AW16" s="247"/>
      <c r="AX16" s="247"/>
      <c r="AY16" s="247"/>
      <c r="AZ16" s="247"/>
      <c r="BA16" s="247"/>
      <c r="BB16" s="108"/>
      <c r="BC16" s="220" t="s">
        <v>185</v>
      </c>
      <c r="BD16" s="139" t="s">
        <v>172</v>
      </c>
    </row>
    <row r="17" spans="1:57" s="10" customFormat="1" ht="31.5" outlineLevel="1">
      <c r="A17" s="185">
        <v>8.4</v>
      </c>
      <c r="B17" s="186" t="s">
        <v>83</v>
      </c>
      <c r="C17" s="185" t="s">
        <v>58</v>
      </c>
      <c r="D17" s="187" t="str">
        <f t="shared" si="4"/>
        <v>MERC/CAPEX/20162017/01426</v>
      </c>
      <c r="E17" s="188">
        <f t="shared" si="4"/>
        <v>42403</v>
      </c>
      <c r="F17" s="188">
        <f t="shared" si="3"/>
        <v>42768</v>
      </c>
      <c r="G17" s="189">
        <f>0.96*1000/1210</f>
        <v>0.79338842975206614</v>
      </c>
      <c r="H17" s="189">
        <f>0.96*1000/1210</f>
        <v>0.79338842975206614</v>
      </c>
      <c r="I17" s="106"/>
      <c r="J17" s="106"/>
      <c r="K17" s="163">
        <f t="shared" si="0"/>
        <v>42768</v>
      </c>
      <c r="L17" s="163"/>
      <c r="M17" s="217">
        <v>43498</v>
      </c>
      <c r="N17" s="163"/>
      <c r="O17" s="149"/>
      <c r="P17" s="190">
        <v>0</v>
      </c>
      <c r="Q17" s="190"/>
      <c r="R17" s="190"/>
      <c r="S17" s="190"/>
      <c r="T17" s="182">
        <f t="shared" si="1"/>
        <v>0</v>
      </c>
      <c r="U17" s="108"/>
      <c r="V17" s="108"/>
      <c r="W17" s="247"/>
      <c r="X17" s="247"/>
      <c r="Y17" s="247"/>
      <c r="Z17" s="247"/>
      <c r="AA17" s="247"/>
      <c r="AB17" s="247"/>
      <c r="AC17" s="183"/>
      <c r="AD17" s="183"/>
      <c r="AE17" s="183"/>
      <c r="AF17" s="183"/>
      <c r="AG17" s="183"/>
      <c r="AH17" s="183"/>
      <c r="AI17" s="183"/>
      <c r="AJ17" s="247"/>
      <c r="AK17" s="247"/>
      <c r="AL17" s="247"/>
      <c r="AM17" s="247"/>
      <c r="AN17" s="247"/>
      <c r="AO17" s="190">
        <v>0</v>
      </c>
      <c r="AP17" s="190"/>
      <c r="AQ17" s="190"/>
      <c r="AR17" s="190"/>
      <c r="AS17" s="182">
        <f t="shared" si="2"/>
        <v>0</v>
      </c>
      <c r="AT17" s="108"/>
      <c r="AU17" s="108"/>
      <c r="AV17" s="247"/>
      <c r="AW17" s="247"/>
      <c r="AX17" s="247"/>
      <c r="AY17" s="247"/>
      <c r="AZ17" s="247"/>
      <c r="BA17" s="247"/>
      <c r="BB17" s="108"/>
      <c r="BC17" s="220"/>
      <c r="BD17" s="139" t="s">
        <v>162</v>
      </c>
    </row>
    <row r="18" spans="1:57" s="10" customFormat="1" ht="60" outlineLevel="1">
      <c r="A18" s="185">
        <v>8.5</v>
      </c>
      <c r="B18" s="186" t="s">
        <v>84</v>
      </c>
      <c r="C18" s="185" t="s">
        <v>58</v>
      </c>
      <c r="D18" s="187" t="str">
        <f t="shared" si="4"/>
        <v>MERC/CAPEX/20162017/01426</v>
      </c>
      <c r="E18" s="188">
        <f t="shared" si="4"/>
        <v>42403</v>
      </c>
      <c r="F18" s="188">
        <f t="shared" si="3"/>
        <v>42768</v>
      </c>
      <c r="G18" s="189">
        <f>0.65*1000/1210</f>
        <v>0.53719008264462809</v>
      </c>
      <c r="H18" s="189">
        <f>0.65*1000/1210</f>
        <v>0.53719008264462809</v>
      </c>
      <c r="I18" s="106"/>
      <c r="J18" s="106"/>
      <c r="K18" s="163">
        <f t="shared" si="0"/>
        <v>42768</v>
      </c>
      <c r="L18" s="163"/>
      <c r="M18" s="217">
        <v>43498</v>
      </c>
      <c r="N18" s="163"/>
      <c r="O18" s="149"/>
      <c r="P18" s="190">
        <v>0</v>
      </c>
      <c r="Q18" s="190"/>
      <c r="R18" s="190"/>
      <c r="S18" s="190"/>
      <c r="T18" s="182">
        <f t="shared" si="1"/>
        <v>0</v>
      </c>
      <c r="U18" s="108"/>
      <c r="V18" s="108"/>
      <c r="W18" s="247"/>
      <c r="X18" s="247"/>
      <c r="Y18" s="247"/>
      <c r="Z18" s="247"/>
      <c r="AA18" s="247"/>
      <c r="AB18" s="247"/>
      <c r="AC18" s="183"/>
      <c r="AD18" s="183"/>
      <c r="AE18" s="183"/>
      <c r="AF18" s="183"/>
      <c r="AG18" s="183"/>
      <c r="AH18" s="183"/>
      <c r="AI18" s="183"/>
      <c r="AJ18" s="247"/>
      <c r="AK18" s="247"/>
      <c r="AL18" s="247"/>
      <c r="AM18" s="247"/>
      <c r="AN18" s="247"/>
      <c r="AO18" s="190">
        <v>0</v>
      </c>
      <c r="AP18" s="190"/>
      <c r="AQ18" s="190"/>
      <c r="AR18" s="190"/>
      <c r="AS18" s="182">
        <f t="shared" si="2"/>
        <v>0</v>
      </c>
      <c r="AT18" s="108"/>
      <c r="AU18" s="108"/>
      <c r="AV18" s="247"/>
      <c r="AW18" s="247"/>
      <c r="AX18" s="247"/>
      <c r="AY18" s="247"/>
      <c r="AZ18" s="247"/>
      <c r="BA18" s="247"/>
      <c r="BB18" s="108"/>
      <c r="BC18" s="220" t="s">
        <v>186</v>
      </c>
      <c r="BD18" s="139" t="s">
        <v>162</v>
      </c>
    </row>
    <row r="19" spans="1:57" s="10" customFormat="1" ht="60" outlineLevel="1">
      <c r="A19" s="185">
        <v>8.6</v>
      </c>
      <c r="B19" s="186" t="s">
        <v>85</v>
      </c>
      <c r="C19" s="185" t="s">
        <v>58</v>
      </c>
      <c r="D19" s="187" t="str">
        <f t="shared" si="4"/>
        <v>MERC/CAPEX/20162017/01426</v>
      </c>
      <c r="E19" s="188">
        <f t="shared" si="4"/>
        <v>42403</v>
      </c>
      <c r="F19" s="188">
        <f t="shared" si="3"/>
        <v>42768</v>
      </c>
      <c r="G19" s="189">
        <f>0.41*1000/1210</f>
        <v>0.33884297520661155</v>
      </c>
      <c r="H19" s="189">
        <f>0.41*1000/1210</f>
        <v>0.33884297520661155</v>
      </c>
      <c r="I19" s="106"/>
      <c r="J19" s="106"/>
      <c r="K19" s="163">
        <f t="shared" si="0"/>
        <v>42768</v>
      </c>
      <c r="L19" s="163"/>
      <c r="M19" s="217">
        <v>43498</v>
      </c>
      <c r="N19" s="163"/>
      <c r="O19" s="149"/>
      <c r="P19" s="190">
        <v>0</v>
      </c>
      <c r="Q19" s="190"/>
      <c r="R19" s="190"/>
      <c r="S19" s="190"/>
      <c r="T19" s="182">
        <f t="shared" si="1"/>
        <v>0</v>
      </c>
      <c r="U19" s="108"/>
      <c r="V19" s="108"/>
      <c r="W19" s="247"/>
      <c r="X19" s="247"/>
      <c r="Y19" s="247"/>
      <c r="Z19" s="247"/>
      <c r="AA19" s="247"/>
      <c r="AB19" s="247"/>
      <c r="AC19" s="183"/>
      <c r="AD19" s="183"/>
      <c r="AE19" s="183"/>
      <c r="AF19" s="183"/>
      <c r="AG19" s="183"/>
      <c r="AH19" s="183"/>
      <c r="AI19" s="183"/>
      <c r="AJ19" s="247"/>
      <c r="AK19" s="247"/>
      <c r="AL19" s="247"/>
      <c r="AM19" s="247"/>
      <c r="AN19" s="247"/>
      <c r="AO19" s="190">
        <v>0</v>
      </c>
      <c r="AP19" s="190"/>
      <c r="AQ19" s="190"/>
      <c r="AR19" s="190"/>
      <c r="AS19" s="182">
        <f t="shared" si="2"/>
        <v>0</v>
      </c>
      <c r="AT19" s="108"/>
      <c r="AU19" s="108"/>
      <c r="AV19" s="247"/>
      <c r="AW19" s="247"/>
      <c r="AX19" s="247"/>
      <c r="AY19" s="247"/>
      <c r="AZ19" s="247"/>
      <c r="BA19" s="247"/>
      <c r="BB19" s="108"/>
      <c r="BC19" s="220" t="s">
        <v>187</v>
      </c>
      <c r="BD19" s="139" t="s">
        <v>162</v>
      </c>
    </row>
    <row r="20" spans="1:57" s="10" customFormat="1" ht="31.5" outlineLevel="1">
      <c r="A20" s="185"/>
      <c r="B20" s="186" t="s">
        <v>31</v>
      </c>
      <c r="C20" s="185" t="s">
        <v>31</v>
      </c>
      <c r="D20" s="187" t="str">
        <f t="shared" si="4"/>
        <v>MERC/CAPEX/20162017/01426</v>
      </c>
      <c r="E20" s="188">
        <f t="shared" si="4"/>
        <v>42403</v>
      </c>
      <c r="F20" s="188">
        <f t="shared" si="3"/>
        <v>42768</v>
      </c>
      <c r="G20" s="189">
        <f>0.43*1000/1210</f>
        <v>0.35537190082644626</v>
      </c>
      <c r="H20" s="189">
        <f>0.43*1000/1210</f>
        <v>0.35537190082644626</v>
      </c>
      <c r="I20" s="106"/>
      <c r="J20" s="106"/>
      <c r="K20" s="163">
        <f t="shared" si="0"/>
        <v>42768</v>
      </c>
      <c r="L20" s="163"/>
      <c r="M20" s="163"/>
      <c r="N20" s="163"/>
      <c r="O20" s="149"/>
      <c r="P20" s="190"/>
      <c r="Q20" s="190"/>
      <c r="R20" s="190"/>
      <c r="S20" s="190"/>
      <c r="T20" s="182">
        <f t="shared" si="1"/>
        <v>0</v>
      </c>
      <c r="U20" s="108"/>
      <c r="V20" s="108"/>
      <c r="W20" s="247"/>
      <c r="X20" s="247"/>
      <c r="Y20" s="247"/>
      <c r="Z20" s="247"/>
      <c r="AA20" s="247"/>
      <c r="AB20" s="247"/>
      <c r="AC20" s="183"/>
      <c r="AD20" s="183"/>
      <c r="AE20" s="183"/>
      <c r="AF20" s="183"/>
      <c r="AG20" s="183"/>
      <c r="AH20" s="183"/>
      <c r="AI20" s="183"/>
      <c r="AJ20" s="247"/>
      <c r="AK20" s="247"/>
      <c r="AL20" s="247"/>
      <c r="AM20" s="247"/>
      <c r="AN20" s="247"/>
      <c r="AO20" s="190"/>
      <c r="AP20" s="190"/>
      <c r="AQ20" s="190"/>
      <c r="AR20" s="190"/>
      <c r="AS20" s="182">
        <f t="shared" si="2"/>
        <v>0</v>
      </c>
      <c r="AT20" s="108"/>
      <c r="AU20" s="108"/>
      <c r="AV20" s="247"/>
      <c r="AW20" s="247"/>
      <c r="AX20" s="247"/>
      <c r="AY20" s="247"/>
      <c r="AZ20" s="247"/>
      <c r="BA20" s="247"/>
      <c r="BB20" s="108"/>
      <c r="BC20" s="149"/>
      <c r="BD20" s="139" t="s">
        <v>161</v>
      </c>
    </row>
    <row r="21" spans="1:57" s="10" customFormat="1" ht="47.25" outlineLevel="1">
      <c r="A21" s="177">
        <v>9</v>
      </c>
      <c r="B21" s="178" t="s">
        <v>86</v>
      </c>
      <c r="C21" s="177" t="s">
        <v>57</v>
      </c>
      <c r="D21" s="177" t="s">
        <v>87</v>
      </c>
      <c r="E21" s="179">
        <v>42867</v>
      </c>
      <c r="F21" s="179">
        <v>43006</v>
      </c>
      <c r="G21" s="180">
        <f>SUM(G22)</f>
        <v>64.22</v>
      </c>
      <c r="H21" s="180">
        <f>SUM(H22)</f>
        <v>64.22</v>
      </c>
      <c r="I21" s="106"/>
      <c r="J21" s="106"/>
      <c r="K21" s="216">
        <f t="shared" si="0"/>
        <v>43006</v>
      </c>
      <c r="L21" s="163"/>
      <c r="M21" s="163"/>
      <c r="N21" s="163"/>
      <c r="O21" s="149"/>
      <c r="P21" s="182"/>
      <c r="Q21" s="182"/>
      <c r="R21" s="182"/>
      <c r="S21" s="182"/>
      <c r="T21" s="182">
        <f t="shared" si="1"/>
        <v>0</v>
      </c>
      <c r="U21" s="107"/>
      <c r="V21" s="107"/>
      <c r="W21" s="246"/>
      <c r="X21" s="246"/>
      <c r="Y21" s="246"/>
      <c r="Z21" s="246"/>
      <c r="AA21" s="246"/>
      <c r="AB21" s="246"/>
      <c r="AC21" s="183"/>
      <c r="AD21" s="183"/>
      <c r="AE21" s="183"/>
      <c r="AF21" s="183"/>
      <c r="AG21" s="183"/>
      <c r="AH21" s="183"/>
      <c r="AI21" s="183"/>
      <c r="AJ21" s="246"/>
      <c r="AK21" s="246"/>
      <c r="AL21" s="246"/>
      <c r="AM21" s="246"/>
      <c r="AN21" s="246"/>
      <c r="AO21" s="182"/>
      <c r="AP21" s="182"/>
      <c r="AQ21" s="182"/>
      <c r="AR21" s="182"/>
      <c r="AS21" s="182">
        <f t="shared" si="2"/>
        <v>0</v>
      </c>
      <c r="AT21" s="107"/>
      <c r="AU21" s="107"/>
      <c r="AV21" s="246"/>
      <c r="AW21" s="246"/>
      <c r="AX21" s="246"/>
      <c r="AY21" s="246"/>
      <c r="AZ21" s="246"/>
      <c r="BA21" s="246"/>
      <c r="BB21" s="107"/>
      <c r="BC21" s="149"/>
      <c r="BD21" s="116" t="s">
        <v>161</v>
      </c>
      <c r="BE21" s="104"/>
    </row>
    <row r="22" spans="1:57" s="10" customFormat="1" ht="90" customHeight="1" outlineLevel="1">
      <c r="A22" s="185">
        <v>9.1</v>
      </c>
      <c r="B22" s="186" t="s">
        <v>86</v>
      </c>
      <c r="C22" s="185" t="s">
        <v>58</v>
      </c>
      <c r="D22" s="187" t="str">
        <f>D21</f>
        <v>MERC/CAPEX/20172018/4267</v>
      </c>
      <c r="E22" s="188">
        <f t="shared" ref="E22" si="5">E21</f>
        <v>42867</v>
      </c>
      <c r="F22" s="188">
        <f t="shared" si="3"/>
        <v>43006</v>
      </c>
      <c r="G22" s="189">
        <v>64.22</v>
      </c>
      <c r="H22" s="189">
        <v>64.22</v>
      </c>
      <c r="I22" s="106"/>
      <c r="J22" s="106"/>
      <c r="K22" s="163">
        <f t="shared" si="0"/>
        <v>43006</v>
      </c>
      <c r="L22" s="217">
        <v>43035</v>
      </c>
      <c r="M22" s="221">
        <v>43736</v>
      </c>
      <c r="N22" s="217">
        <v>43575</v>
      </c>
      <c r="O22" s="220" t="s">
        <v>188</v>
      </c>
      <c r="P22" s="190">
        <v>60.545811248</v>
      </c>
      <c r="Q22" s="192">
        <v>3.9524269983013682</v>
      </c>
      <c r="R22" s="190"/>
      <c r="S22" s="190"/>
      <c r="T22" s="182">
        <f t="shared" si="1"/>
        <v>64.498238246301369</v>
      </c>
      <c r="U22" s="108"/>
      <c r="V22" s="226"/>
      <c r="W22" s="247"/>
      <c r="X22" s="247"/>
      <c r="Y22" s="247"/>
      <c r="Z22" s="247"/>
      <c r="AA22" s="247"/>
      <c r="AB22" s="247"/>
      <c r="AC22" s="183">
        <v>0.8</v>
      </c>
      <c r="AD22" s="183">
        <v>1</v>
      </c>
      <c r="AE22" s="183"/>
      <c r="AF22" s="183"/>
      <c r="AG22" s="183"/>
      <c r="AH22" s="183"/>
      <c r="AI22" s="183"/>
      <c r="AJ22" s="247"/>
      <c r="AK22" s="247"/>
      <c r="AL22" s="247"/>
      <c r="AM22" s="247"/>
      <c r="AN22" s="247"/>
      <c r="AO22" s="190">
        <v>0</v>
      </c>
      <c r="AP22" s="190">
        <v>64.498238246301369</v>
      </c>
      <c r="AQ22" s="190"/>
      <c r="AR22" s="190"/>
      <c r="AS22" s="182">
        <f t="shared" si="2"/>
        <v>64.498238246301369</v>
      </c>
      <c r="AT22" s="108"/>
      <c r="AU22" s="108"/>
      <c r="AV22" s="247"/>
      <c r="AW22" s="247"/>
      <c r="AX22" s="247"/>
      <c r="AY22" s="247"/>
      <c r="AZ22" s="247"/>
      <c r="BA22" s="247"/>
      <c r="BB22" s="108"/>
      <c r="BC22" s="149" t="s">
        <v>189</v>
      </c>
      <c r="BD22" s="139" t="s">
        <v>172</v>
      </c>
    </row>
    <row r="23" spans="1:57" s="10" customFormat="1" ht="63" outlineLevel="1">
      <c r="A23" s="177">
        <v>10</v>
      </c>
      <c r="B23" s="178" t="s">
        <v>88</v>
      </c>
      <c r="C23" s="177" t="s">
        <v>57</v>
      </c>
      <c r="D23" s="177" t="s">
        <v>89</v>
      </c>
      <c r="E23" s="179">
        <v>42875</v>
      </c>
      <c r="F23" s="179">
        <v>43067</v>
      </c>
      <c r="G23" s="180">
        <f>SUM(G24:G29)</f>
        <v>43.980000000000004</v>
      </c>
      <c r="H23" s="180">
        <f>SUM(H24:H29)</f>
        <v>17.439999999999998</v>
      </c>
      <c r="I23" s="106"/>
      <c r="J23" s="106"/>
      <c r="K23" s="216">
        <f t="shared" si="0"/>
        <v>43067</v>
      </c>
      <c r="L23" s="163"/>
      <c r="M23" s="163"/>
      <c r="N23" s="163"/>
      <c r="O23" s="149"/>
      <c r="P23" s="182"/>
      <c r="Q23" s="182"/>
      <c r="R23" s="182"/>
      <c r="S23" s="182"/>
      <c r="T23" s="182">
        <f t="shared" si="1"/>
        <v>0</v>
      </c>
      <c r="U23" s="107"/>
      <c r="V23" s="107"/>
      <c r="W23" s="246"/>
      <c r="X23" s="246"/>
      <c r="Y23" s="246"/>
      <c r="Z23" s="246"/>
      <c r="AA23" s="246"/>
      <c r="AB23" s="246"/>
      <c r="AC23" s="183"/>
      <c r="AD23" s="183"/>
      <c r="AE23" s="183"/>
      <c r="AF23" s="183"/>
      <c r="AG23" s="183"/>
      <c r="AH23" s="183"/>
      <c r="AI23" s="183"/>
      <c r="AJ23" s="246"/>
      <c r="AK23" s="246"/>
      <c r="AL23" s="246"/>
      <c r="AM23" s="246"/>
      <c r="AN23" s="246"/>
      <c r="AO23" s="182"/>
      <c r="AP23" s="182"/>
      <c r="AQ23" s="182"/>
      <c r="AR23" s="182"/>
      <c r="AS23" s="182">
        <f t="shared" si="2"/>
        <v>0</v>
      </c>
      <c r="AT23" s="107"/>
      <c r="AU23" s="107"/>
      <c r="AV23" s="246"/>
      <c r="AW23" s="246"/>
      <c r="AX23" s="246"/>
      <c r="AY23" s="246"/>
      <c r="AZ23" s="246"/>
      <c r="BA23" s="246"/>
      <c r="BB23" s="107"/>
      <c r="BC23" s="149"/>
      <c r="BD23" s="116" t="s">
        <v>161</v>
      </c>
      <c r="BE23" s="104"/>
    </row>
    <row r="24" spans="1:57" s="10" customFormat="1" ht="31.5" outlineLevel="1">
      <c r="A24" s="185">
        <v>10.1</v>
      </c>
      <c r="B24" s="186" t="s">
        <v>90</v>
      </c>
      <c r="C24" s="185" t="s">
        <v>58</v>
      </c>
      <c r="D24" s="187" t="str">
        <f>D23</f>
        <v>MERC/CAPEX/20172018/4782</v>
      </c>
      <c r="E24" s="188">
        <f t="shared" ref="E24:E29" si="6">E23</f>
        <v>42875</v>
      </c>
      <c r="F24" s="188">
        <f t="shared" si="3"/>
        <v>43067</v>
      </c>
      <c r="G24" s="189">
        <v>34.5</v>
      </c>
      <c r="H24" s="189">
        <v>11.5</v>
      </c>
      <c r="I24" s="106"/>
      <c r="J24" s="106"/>
      <c r="K24" s="163">
        <f t="shared" si="0"/>
        <v>43067</v>
      </c>
      <c r="L24" s="217"/>
      <c r="M24" s="221">
        <v>43432</v>
      </c>
      <c r="N24" s="217"/>
      <c r="O24" s="220"/>
      <c r="P24" s="190">
        <v>0</v>
      </c>
      <c r="Q24" s="192"/>
      <c r="R24" s="192"/>
      <c r="S24" s="192"/>
      <c r="T24" s="182">
        <f t="shared" si="1"/>
        <v>0</v>
      </c>
      <c r="U24" s="226"/>
      <c r="V24" s="226"/>
      <c r="W24" s="248"/>
      <c r="X24" s="248"/>
      <c r="Y24" s="248"/>
      <c r="Z24" s="248"/>
      <c r="AA24" s="248"/>
      <c r="AB24" s="248"/>
      <c r="AC24" s="183"/>
      <c r="AD24" s="183"/>
      <c r="AE24" s="183"/>
      <c r="AF24" s="183"/>
      <c r="AG24" s="183"/>
      <c r="AH24" s="183"/>
      <c r="AI24" s="183"/>
      <c r="AJ24" s="248"/>
      <c r="AK24" s="248"/>
      <c r="AL24" s="248"/>
      <c r="AM24" s="248"/>
      <c r="AN24" s="248"/>
      <c r="AO24" s="190">
        <v>0</v>
      </c>
      <c r="AP24" s="190"/>
      <c r="AQ24" s="190"/>
      <c r="AR24" s="190"/>
      <c r="AS24" s="182">
        <f t="shared" si="2"/>
        <v>0</v>
      </c>
      <c r="AT24" s="108"/>
      <c r="AU24" s="108"/>
      <c r="AV24" s="247"/>
      <c r="AW24" s="248"/>
      <c r="AX24" s="248"/>
      <c r="AY24" s="248"/>
      <c r="AZ24" s="248"/>
      <c r="BA24" s="248"/>
      <c r="BB24" s="108"/>
      <c r="BC24" s="149"/>
      <c r="BD24" s="139" t="s">
        <v>162</v>
      </c>
    </row>
    <row r="25" spans="1:57" s="10" customFormat="1" ht="47.25" outlineLevel="1">
      <c r="A25" s="185">
        <v>10.199999999999999</v>
      </c>
      <c r="B25" s="186" t="s">
        <v>91</v>
      </c>
      <c r="C25" s="185" t="s">
        <v>58</v>
      </c>
      <c r="D25" s="187" t="str">
        <f t="shared" ref="D25:D29" si="7">D24</f>
        <v>MERC/CAPEX/20172018/4782</v>
      </c>
      <c r="E25" s="188">
        <f t="shared" si="6"/>
        <v>42875</v>
      </c>
      <c r="F25" s="188">
        <f t="shared" si="3"/>
        <v>43067</v>
      </c>
      <c r="G25" s="189">
        <v>1.8</v>
      </c>
      <c r="H25" s="189">
        <v>0.6</v>
      </c>
      <c r="I25" s="106"/>
      <c r="J25" s="106"/>
      <c r="K25" s="163">
        <f t="shared" si="0"/>
        <v>43067</v>
      </c>
      <c r="L25" s="217"/>
      <c r="M25" s="221">
        <v>43432</v>
      </c>
      <c r="N25" s="217"/>
      <c r="O25" s="220"/>
      <c r="P25" s="190">
        <v>0</v>
      </c>
      <c r="Q25" s="192"/>
      <c r="R25" s="192"/>
      <c r="S25" s="192"/>
      <c r="T25" s="182">
        <f t="shared" si="1"/>
        <v>0</v>
      </c>
      <c r="U25" s="226"/>
      <c r="V25" s="226"/>
      <c r="W25" s="248"/>
      <c r="X25" s="248"/>
      <c r="Y25" s="248"/>
      <c r="Z25" s="248"/>
      <c r="AA25" s="248"/>
      <c r="AB25" s="248"/>
      <c r="AC25" s="183"/>
      <c r="AD25" s="183"/>
      <c r="AE25" s="183"/>
      <c r="AF25" s="183"/>
      <c r="AG25" s="183"/>
      <c r="AH25" s="183"/>
      <c r="AI25" s="183"/>
      <c r="AJ25" s="248"/>
      <c r="AK25" s="248"/>
      <c r="AL25" s="248"/>
      <c r="AM25" s="248"/>
      <c r="AN25" s="248"/>
      <c r="AO25" s="190">
        <v>0</v>
      </c>
      <c r="AP25" s="190"/>
      <c r="AQ25" s="190"/>
      <c r="AR25" s="190"/>
      <c r="AS25" s="182">
        <f t="shared" si="2"/>
        <v>0</v>
      </c>
      <c r="AT25" s="108"/>
      <c r="AU25" s="108"/>
      <c r="AV25" s="247"/>
      <c r="AW25" s="248"/>
      <c r="AX25" s="248"/>
      <c r="AY25" s="248"/>
      <c r="AZ25" s="248"/>
      <c r="BA25" s="248"/>
      <c r="BB25" s="108"/>
      <c r="BC25" s="149"/>
      <c r="BD25" s="139" t="s">
        <v>162</v>
      </c>
    </row>
    <row r="26" spans="1:57" s="10" customFormat="1" ht="240" customHeight="1" outlineLevel="1">
      <c r="A26" s="185">
        <v>10.3</v>
      </c>
      <c r="B26" s="186" t="s">
        <v>92</v>
      </c>
      <c r="C26" s="185" t="s">
        <v>58</v>
      </c>
      <c r="D26" s="187" t="str">
        <f t="shared" si="7"/>
        <v>MERC/CAPEX/20172018/4782</v>
      </c>
      <c r="E26" s="188">
        <f t="shared" si="6"/>
        <v>42875</v>
      </c>
      <c r="F26" s="188">
        <f t="shared" si="3"/>
        <v>43067</v>
      </c>
      <c r="G26" s="189">
        <f>8.48/2</f>
        <v>4.24</v>
      </c>
      <c r="H26" s="189">
        <f>8.48/2</f>
        <v>4.24</v>
      </c>
      <c r="I26" s="106"/>
      <c r="J26" s="106"/>
      <c r="K26" s="163">
        <f t="shared" si="0"/>
        <v>43067</v>
      </c>
      <c r="L26" s="217">
        <v>43178</v>
      </c>
      <c r="M26" s="221">
        <v>43432</v>
      </c>
      <c r="N26" s="217">
        <v>43732</v>
      </c>
      <c r="O26" s="220" t="s">
        <v>190</v>
      </c>
      <c r="P26" s="190">
        <v>0</v>
      </c>
      <c r="Q26" s="192">
        <f>46696428/10^7</f>
        <v>4.6696428000000001</v>
      </c>
      <c r="R26" s="192"/>
      <c r="S26" s="192"/>
      <c r="T26" s="182">
        <f t="shared" si="1"/>
        <v>4.6696428000000001</v>
      </c>
      <c r="U26" s="226"/>
      <c r="V26" s="226"/>
      <c r="W26" s="248"/>
      <c r="X26" s="248"/>
      <c r="Y26" s="248"/>
      <c r="Z26" s="248"/>
      <c r="AA26" s="248"/>
      <c r="AB26" s="248"/>
      <c r="AC26" s="191">
        <v>0</v>
      </c>
      <c r="AD26" s="191">
        <v>1</v>
      </c>
      <c r="AE26" s="193"/>
      <c r="AF26" s="193"/>
      <c r="AG26" s="193"/>
      <c r="AH26" s="193"/>
      <c r="AI26" s="193"/>
      <c r="AJ26" s="248"/>
      <c r="AK26" s="248"/>
      <c r="AL26" s="248"/>
      <c r="AM26" s="248"/>
      <c r="AN26" s="248"/>
      <c r="AO26" s="192">
        <v>0</v>
      </c>
      <c r="AP26" s="192">
        <f>46696428/10^7</f>
        <v>4.6696428000000001</v>
      </c>
      <c r="AQ26" s="192"/>
      <c r="AR26" s="192"/>
      <c r="AS26" s="182">
        <f t="shared" si="2"/>
        <v>4.6696428000000001</v>
      </c>
      <c r="AT26" s="226"/>
      <c r="AU26" s="226"/>
      <c r="AV26" s="248"/>
      <c r="AW26" s="248"/>
      <c r="AX26" s="248"/>
      <c r="AY26" s="248"/>
      <c r="AZ26" s="248"/>
      <c r="BA26" s="248"/>
      <c r="BB26" s="108"/>
      <c r="BC26" s="222" t="s">
        <v>195</v>
      </c>
      <c r="BD26" s="139" t="s">
        <v>172</v>
      </c>
    </row>
    <row r="27" spans="1:57" s="10" customFormat="1" ht="135" customHeight="1" outlineLevel="1">
      <c r="A27" s="185">
        <v>10.4</v>
      </c>
      <c r="B27" s="186" t="s">
        <v>93</v>
      </c>
      <c r="C27" s="185" t="s">
        <v>58</v>
      </c>
      <c r="D27" s="187" t="str">
        <f t="shared" si="7"/>
        <v>MERC/CAPEX/20172018/4782</v>
      </c>
      <c r="E27" s="188">
        <f t="shared" si="6"/>
        <v>42875</v>
      </c>
      <c r="F27" s="188">
        <f t="shared" si="3"/>
        <v>43067</v>
      </c>
      <c r="G27" s="189">
        <v>0.95</v>
      </c>
      <c r="H27" s="189">
        <v>0.95</v>
      </c>
      <c r="I27" s="106"/>
      <c r="J27" s="106"/>
      <c r="K27" s="163">
        <f t="shared" si="0"/>
        <v>43067</v>
      </c>
      <c r="L27" s="217">
        <v>43395</v>
      </c>
      <c r="M27" s="221">
        <v>43432</v>
      </c>
      <c r="N27" s="217">
        <v>43663</v>
      </c>
      <c r="O27" s="220" t="s">
        <v>191</v>
      </c>
      <c r="P27" s="190">
        <v>0</v>
      </c>
      <c r="Q27" s="192">
        <f>9286427.55/10^7</f>
        <v>0.92864275500000004</v>
      </c>
      <c r="R27" s="192"/>
      <c r="S27" s="192"/>
      <c r="T27" s="182">
        <f t="shared" si="1"/>
        <v>0.92864275500000004</v>
      </c>
      <c r="U27" s="226"/>
      <c r="V27" s="226"/>
      <c r="W27" s="248"/>
      <c r="X27" s="248"/>
      <c r="Y27" s="248"/>
      <c r="Z27" s="248"/>
      <c r="AA27" s="248"/>
      <c r="AB27" s="248"/>
      <c r="AC27" s="191">
        <v>0</v>
      </c>
      <c r="AD27" s="191">
        <v>1</v>
      </c>
      <c r="AE27" s="193"/>
      <c r="AF27" s="193"/>
      <c r="AG27" s="193"/>
      <c r="AH27" s="193"/>
      <c r="AI27" s="193"/>
      <c r="AJ27" s="248"/>
      <c r="AK27" s="248"/>
      <c r="AL27" s="248"/>
      <c r="AM27" s="248"/>
      <c r="AN27" s="248"/>
      <c r="AO27" s="192">
        <v>0</v>
      </c>
      <c r="AP27" s="192">
        <f>9286427.55/10^7</f>
        <v>0.92864275500000004</v>
      </c>
      <c r="AQ27" s="192"/>
      <c r="AR27" s="192"/>
      <c r="AS27" s="182">
        <f t="shared" si="2"/>
        <v>0.92864275500000004</v>
      </c>
      <c r="AT27" s="226"/>
      <c r="AU27" s="226"/>
      <c r="AV27" s="248"/>
      <c r="AW27" s="248"/>
      <c r="AX27" s="248"/>
      <c r="AY27" s="248"/>
      <c r="AZ27" s="248"/>
      <c r="BA27" s="248"/>
      <c r="BB27" s="108"/>
      <c r="BC27" s="222" t="s">
        <v>193</v>
      </c>
      <c r="BD27" s="139" t="s">
        <v>172</v>
      </c>
    </row>
    <row r="28" spans="1:57" s="10" customFormat="1" ht="150" customHeight="1" outlineLevel="1">
      <c r="A28" s="185">
        <v>10.5</v>
      </c>
      <c r="B28" s="186" t="s">
        <v>94</v>
      </c>
      <c r="C28" s="185" t="s">
        <v>58</v>
      </c>
      <c r="D28" s="187" t="str">
        <f t="shared" si="7"/>
        <v>MERC/CAPEX/20172018/4782</v>
      </c>
      <c r="E28" s="188">
        <f t="shared" si="6"/>
        <v>42875</v>
      </c>
      <c r="F28" s="188">
        <f t="shared" si="3"/>
        <v>43067</v>
      </c>
      <c r="G28" s="189">
        <v>0.15</v>
      </c>
      <c r="H28" s="189">
        <v>0.15</v>
      </c>
      <c r="I28" s="106"/>
      <c r="J28" s="106"/>
      <c r="K28" s="163">
        <f t="shared" si="0"/>
        <v>43067</v>
      </c>
      <c r="L28" s="217">
        <v>43143</v>
      </c>
      <c r="M28" s="221">
        <v>43432</v>
      </c>
      <c r="N28" s="217">
        <v>43447</v>
      </c>
      <c r="O28" s="220" t="s">
        <v>192</v>
      </c>
      <c r="P28" s="190">
        <v>0.157884</v>
      </c>
      <c r="Q28" s="192"/>
      <c r="R28" s="192"/>
      <c r="S28" s="192"/>
      <c r="T28" s="182">
        <f t="shared" si="1"/>
        <v>0.157884</v>
      </c>
      <c r="U28" s="226"/>
      <c r="V28" s="226"/>
      <c r="W28" s="248"/>
      <c r="X28" s="248"/>
      <c r="Y28" s="248"/>
      <c r="Z28" s="248"/>
      <c r="AA28" s="248"/>
      <c r="AB28" s="248"/>
      <c r="AC28" s="191">
        <v>1</v>
      </c>
      <c r="AD28" s="193"/>
      <c r="AE28" s="193"/>
      <c r="AF28" s="193"/>
      <c r="AG28" s="193"/>
      <c r="AH28" s="193"/>
      <c r="AI28" s="193"/>
      <c r="AJ28" s="248"/>
      <c r="AK28" s="248"/>
      <c r="AL28" s="248"/>
      <c r="AM28" s="248"/>
      <c r="AN28" s="248"/>
      <c r="AO28" s="192">
        <v>0.157884</v>
      </c>
      <c r="AP28" s="192"/>
      <c r="AQ28" s="192"/>
      <c r="AR28" s="192"/>
      <c r="AS28" s="182">
        <f t="shared" si="2"/>
        <v>0.157884</v>
      </c>
      <c r="AT28" s="226"/>
      <c r="AU28" s="226"/>
      <c r="AV28" s="248"/>
      <c r="AW28" s="248"/>
      <c r="AX28" s="248"/>
      <c r="AY28" s="248"/>
      <c r="AZ28" s="248"/>
      <c r="BA28" s="248"/>
      <c r="BB28" s="108"/>
      <c r="BC28" s="222" t="s">
        <v>194</v>
      </c>
      <c r="BD28" s="139" t="s">
        <v>172</v>
      </c>
    </row>
    <row r="29" spans="1:57" s="10" customFormat="1" ht="31.5" outlineLevel="1">
      <c r="A29" s="185"/>
      <c r="B29" s="186" t="s">
        <v>95</v>
      </c>
      <c r="C29" s="185" t="s">
        <v>31</v>
      </c>
      <c r="D29" s="187" t="str">
        <f t="shared" si="7"/>
        <v>MERC/CAPEX/20172018/4782</v>
      </c>
      <c r="E29" s="188">
        <f t="shared" si="6"/>
        <v>42875</v>
      </c>
      <c r="F29" s="188">
        <f t="shared" si="3"/>
        <v>43067</v>
      </c>
      <c r="G29" s="189">
        <v>2.34</v>
      </c>
      <c r="H29" s="189">
        <v>0</v>
      </c>
      <c r="I29" s="106"/>
      <c r="J29" s="106"/>
      <c r="K29" s="163">
        <f t="shared" si="0"/>
        <v>43067</v>
      </c>
      <c r="L29" s="163"/>
      <c r="M29" s="163"/>
      <c r="N29" s="163"/>
      <c r="O29" s="149"/>
      <c r="P29" s="190"/>
      <c r="Q29" s="190"/>
      <c r="R29" s="190"/>
      <c r="S29" s="190"/>
      <c r="T29" s="182">
        <f t="shared" si="1"/>
        <v>0</v>
      </c>
      <c r="U29" s="108"/>
      <c r="V29" s="108"/>
      <c r="W29" s="247"/>
      <c r="X29" s="247"/>
      <c r="Y29" s="247"/>
      <c r="Z29" s="247"/>
      <c r="AA29" s="247"/>
      <c r="AB29" s="247"/>
      <c r="AC29" s="183"/>
      <c r="AD29" s="183"/>
      <c r="AE29" s="183"/>
      <c r="AF29" s="183"/>
      <c r="AG29" s="183"/>
      <c r="AH29" s="183"/>
      <c r="AI29" s="183"/>
      <c r="AJ29" s="247"/>
      <c r="AK29" s="247"/>
      <c r="AL29" s="247"/>
      <c r="AM29" s="247"/>
      <c r="AN29" s="247"/>
      <c r="AO29" s="190"/>
      <c r="AP29" s="190"/>
      <c r="AQ29" s="190"/>
      <c r="AR29" s="190"/>
      <c r="AS29" s="182">
        <f t="shared" si="2"/>
        <v>0</v>
      </c>
      <c r="AT29" s="108"/>
      <c r="AU29" s="108"/>
      <c r="AV29" s="247"/>
      <c r="AW29" s="247"/>
      <c r="AX29" s="247"/>
      <c r="AY29" s="247"/>
      <c r="AZ29" s="247"/>
      <c r="BA29" s="247"/>
      <c r="BB29" s="108"/>
      <c r="BC29" s="149"/>
      <c r="BD29" s="139" t="s">
        <v>161</v>
      </c>
    </row>
    <row r="30" spans="1:57" s="10" customFormat="1" ht="33" outlineLevel="1">
      <c r="A30" s="177">
        <v>11</v>
      </c>
      <c r="B30" s="178" t="s">
        <v>96</v>
      </c>
      <c r="C30" s="177" t="s">
        <v>57</v>
      </c>
      <c r="D30" s="177" t="s">
        <v>97</v>
      </c>
      <c r="E30" s="179">
        <v>43130</v>
      </c>
      <c r="F30" s="179">
        <v>43143</v>
      </c>
      <c r="G30" s="180">
        <f>G31+G32+G33+G34</f>
        <v>19.334125999999998</v>
      </c>
      <c r="H30" s="180">
        <f>H31+H32+H33+H34</f>
        <v>19.334125999999998</v>
      </c>
      <c r="I30" s="106"/>
      <c r="J30" s="106"/>
      <c r="K30" s="216">
        <f t="shared" si="0"/>
        <v>43143</v>
      </c>
      <c r="L30" s="163"/>
      <c r="M30" s="163"/>
      <c r="N30" s="163"/>
      <c r="O30" s="149"/>
      <c r="P30" s="182"/>
      <c r="Q30" s="182"/>
      <c r="R30" s="182"/>
      <c r="S30" s="182"/>
      <c r="T30" s="182">
        <f t="shared" si="1"/>
        <v>0</v>
      </c>
      <c r="U30" s="107"/>
      <c r="V30" s="107"/>
      <c r="W30" s="246"/>
      <c r="X30" s="246"/>
      <c r="Y30" s="246"/>
      <c r="Z30" s="246"/>
      <c r="AA30" s="246"/>
      <c r="AB30" s="246"/>
      <c r="AC30" s="183"/>
      <c r="AD30" s="183"/>
      <c r="AE30" s="183"/>
      <c r="AF30" s="183"/>
      <c r="AG30" s="183"/>
      <c r="AH30" s="183"/>
      <c r="AI30" s="183"/>
      <c r="AJ30" s="246"/>
      <c r="AK30" s="246"/>
      <c r="AL30" s="246"/>
      <c r="AM30" s="246"/>
      <c r="AN30" s="246"/>
      <c r="AO30" s="182"/>
      <c r="AP30" s="182"/>
      <c r="AQ30" s="182"/>
      <c r="AR30" s="182"/>
      <c r="AS30" s="182">
        <f t="shared" si="2"/>
        <v>0</v>
      </c>
      <c r="AT30" s="107"/>
      <c r="AU30" s="107"/>
      <c r="AV30" s="246"/>
      <c r="AW30" s="246"/>
      <c r="AX30" s="246"/>
      <c r="AY30" s="246"/>
      <c r="AZ30" s="246"/>
      <c r="BA30" s="246"/>
      <c r="BB30" s="107"/>
      <c r="BC30" s="149"/>
      <c r="BD30" s="139" t="s">
        <v>161</v>
      </c>
      <c r="BE30" s="104"/>
    </row>
    <row r="31" spans="1:57" s="10" customFormat="1" ht="105" customHeight="1" outlineLevel="1">
      <c r="A31" s="185">
        <v>11.1</v>
      </c>
      <c r="B31" s="186" t="s">
        <v>98</v>
      </c>
      <c r="C31" s="185" t="s">
        <v>58</v>
      </c>
      <c r="D31" s="187" t="str">
        <f>D30</f>
        <v>MERC/CAPEX/20172018/0221</v>
      </c>
      <c r="E31" s="188">
        <f t="shared" ref="E31" si="8">E30</f>
        <v>43130</v>
      </c>
      <c r="F31" s="188">
        <f t="shared" si="3"/>
        <v>43143</v>
      </c>
      <c r="G31" s="189">
        <v>7.0209999999999999</v>
      </c>
      <c r="H31" s="189">
        <v>7.0209999999999999</v>
      </c>
      <c r="I31" s="106"/>
      <c r="J31" s="106"/>
      <c r="K31" s="163">
        <f t="shared" si="0"/>
        <v>43143</v>
      </c>
      <c r="L31" s="219" t="s">
        <v>196</v>
      </c>
      <c r="M31" s="219" t="s">
        <v>197</v>
      </c>
      <c r="N31" s="219" t="s">
        <v>198</v>
      </c>
      <c r="O31" s="222" t="s">
        <v>199</v>
      </c>
      <c r="P31" s="190">
        <f>0.416275866+0.64219149</f>
        <v>1.058467356</v>
      </c>
      <c r="Q31" s="192">
        <f>AP31-P31</f>
        <v>4.3999044640000005</v>
      </c>
      <c r="R31" s="192"/>
      <c r="S31" s="192"/>
      <c r="T31" s="182">
        <f t="shared" si="1"/>
        <v>5.45837182</v>
      </c>
      <c r="U31" s="226"/>
      <c r="V31" s="226"/>
      <c r="W31" s="248"/>
      <c r="X31" s="248"/>
      <c r="Y31" s="248"/>
      <c r="Z31" s="248"/>
      <c r="AA31" s="248"/>
      <c r="AB31" s="248"/>
      <c r="AC31" s="193"/>
      <c r="AD31" s="191">
        <v>1</v>
      </c>
      <c r="AE31" s="193"/>
      <c r="AF31" s="193"/>
      <c r="AG31" s="193"/>
      <c r="AH31" s="193"/>
      <c r="AI31" s="193"/>
      <c r="AJ31" s="248"/>
      <c r="AK31" s="248"/>
      <c r="AL31" s="248"/>
      <c r="AM31" s="248"/>
      <c r="AN31" s="248"/>
      <c r="AO31" s="192">
        <v>0</v>
      </c>
      <c r="AP31" s="192">
        <f>(54611918.2-28200)/10^7</f>
        <v>5.45837182</v>
      </c>
      <c r="AQ31" s="192"/>
      <c r="AR31" s="192"/>
      <c r="AS31" s="182">
        <f t="shared" si="2"/>
        <v>5.45837182</v>
      </c>
      <c r="AT31" s="226"/>
      <c r="AU31" s="226"/>
      <c r="AV31" s="248"/>
      <c r="AW31" s="248"/>
      <c r="AX31" s="248"/>
      <c r="AY31" s="248"/>
      <c r="AZ31" s="248"/>
      <c r="BA31" s="248"/>
      <c r="BB31" s="108"/>
      <c r="BC31" s="222"/>
      <c r="BD31" s="139" t="s">
        <v>172</v>
      </c>
    </row>
    <row r="32" spans="1:57" s="10" customFormat="1" ht="45" customHeight="1" outlineLevel="1">
      <c r="A32" s="185">
        <v>11.2</v>
      </c>
      <c r="B32" s="186" t="s">
        <v>99</v>
      </c>
      <c r="C32" s="185" t="s">
        <v>58</v>
      </c>
      <c r="D32" s="187" t="str">
        <f>D30</f>
        <v>MERC/CAPEX/20172018/0221</v>
      </c>
      <c r="E32" s="188">
        <f>E30</f>
        <v>43130</v>
      </c>
      <c r="F32" s="188">
        <f t="shared" si="3"/>
        <v>43143</v>
      </c>
      <c r="G32" s="189">
        <v>3.85</v>
      </c>
      <c r="H32" s="189">
        <v>3.85</v>
      </c>
      <c r="I32" s="106"/>
      <c r="J32" s="106"/>
      <c r="K32" s="163">
        <f t="shared" si="0"/>
        <v>43143</v>
      </c>
      <c r="L32" s="219" t="s">
        <v>200</v>
      </c>
      <c r="M32" s="223" t="s">
        <v>201</v>
      </c>
      <c r="N32" s="219" t="s">
        <v>202</v>
      </c>
      <c r="O32" s="220" t="s">
        <v>203</v>
      </c>
      <c r="P32" s="190">
        <v>2.4234192999999999</v>
      </c>
      <c r="Q32" s="192">
        <f>8266538.94/10^7</f>
        <v>0.826653894</v>
      </c>
      <c r="R32" s="192"/>
      <c r="S32" s="192"/>
      <c r="T32" s="182">
        <f t="shared" si="1"/>
        <v>3.2500731940000001</v>
      </c>
      <c r="U32" s="226"/>
      <c r="V32" s="226"/>
      <c r="W32" s="248"/>
      <c r="X32" s="248"/>
      <c r="Y32" s="248"/>
      <c r="Z32" s="248"/>
      <c r="AA32" s="248"/>
      <c r="AB32" s="248"/>
      <c r="AC32" s="191">
        <v>0.75</v>
      </c>
      <c r="AD32" s="191">
        <v>0.25</v>
      </c>
      <c r="AE32" s="193"/>
      <c r="AF32" s="193"/>
      <c r="AG32" s="193"/>
      <c r="AH32" s="193"/>
      <c r="AI32" s="193"/>
      <c r="AJ32" s="248"/>
      <c r="AK32" s="248"/>
      <c r="AL32" s="248"/>
      <c r="AM32" s="248"/>
      <c r="AN32" s="248"/>
      <c r="AO32" s="192">
        <f>24247483.29/10^7</f>
        <v>2.4247483289999998</v>
      </c>
      <c r="AP32" s="192">
        <f>8266538.94/10^7</f>
        <v>0.826653894</v>
      </c>
      <c r="AQ32" s="192"/>
      <c r="AR32" s="192"/>
      <c r="AS32" s="182">
        <f t="shared" si="2"/>
        <v>3.2514022229999999</v>
      </c>
      <c r="AT32" s="226"/>
      <c r="AU32" s="226"/>
      <c r="AV32" s="248"/>
      <c r="AW32" s="248"/>
      <c r="AX32" s="248"/>
      <c r="AY32" s="248"/>
      <c r="AZ32" s="248"/>
      <c r="BA32" s="248"/>
      <c r="BB32" s="108"/>
      <c r="BC32" s="220"/>
      <c r="BD32" s="139" t="s">
        <v>172</v>
      </c>
    </row>
    <row r="33" spans="1:57" s="10" customFormat="1" ht="270" customHeight="1" outlineLevel="1">
      <c r="A33" s="185">
        <v>11.3</v>
      </c>
      <c r="B33" s="186" t="s">
        <v>100</v>
      </c>
      <c r="C33" s="185" t="s">
        <v>58</v>
      </c>
      <c r="D33" s="187" t="str">
        <f>D30</f>
        <v>MERC/CAPEX/20172018/0221</v>
      </c>
      <c r="E33" s="188">
        <f>E30</f>
        <v>43130</v>
      </c>
      <c r="F33" s="188">
        <f t="shared" si="3"/>
        <v>43143</v>
      </c>
      <c r="G33" s="189">
        <v>7.3</v>
      </c>
      <c r="H33" s="189">
        <v>7.3</v>
      </c>
      <c r="I33" s="106"/>
      <c r="J33" s="106"/>
      <c r="K33" s="163">
        <f t="shared" si="0"/>
        <v>43143</v>
      </c>
      <c r="L33" s="219" t="s">
        <v>204</v>
      </c>
      <c r="M33" s="223" t="s">
        <v>205</v>
      </c>
      <c r="N33" s="219" t="s">
        <v>206</v>
      </c>
      <c r="O33" s="220" t="s">
        <v>207</v>
      </c>
      <c r="P33" s="190">
        <f>0.3660794</f>
        <v>0.3660794</v>
      </c>
      <c r="Q33" s="192">
        <f>5.42+0.05</f>
        <v>5.47</v>
      </c>
      <c r="R33" s="192"/>
      <c r="S33" s="192"/>
      <c r="T33" s="182">
        <f t="shared" si="1"/>
        <v>5.8360794</v>
      </c>
      <c r="U33" s="226"/>
      <c r="V33" s="226"/>
      <c r="W33" s="248"/>
      <c r="X33" s="248"/>
      <c r="Y33" s="248"/>
      <c r="Z33" s="248"/>
      <c r="AA33" s="248"/>
      <c r="AB33" s="248"/>
      <c r="AC33" s="193"/>
      <c r="AD33" s="191">
        <v>1</v>
      </c>
      <c r="AE33" s="193"/>
      <c r="AF33" s="193"/>
      <c r="AG33" s="193"/>
      <c r="AH33" s="193"/>
      <c r="AI33" s="193"/>
      <c r="AJ33" s="248"/>
      <c r="AK33" s="248"/>
      <c r="AL33" s="248"/>
      <c r="AM33" s="248"/>
      <c r="AN33" s="248"/>
      <c r="AO33" s="192">
        <v>0</v>
      </c>
      <c r="AP33" s="192">
        <f>(57599118.16+509383)/10^7</f>
        <v>5.8108501159999992</v>
      </c>
      <c r="AQ33" s="192"/>
      <c r="AR33" s="192"/>
      <c r="AS33" s="182">
        <f t="shared" si="2"/>
        <v>5.8108501159999992</v>
      </c>
      <c r="AT33" s="226"/>
      <c r="AU33" s="226"/>
      <c r="AV33" s="248"/>
      <c r="AW33" s="248"/>
      <c r="AX33" s="248"/>
      <c r="AY33" s="248"/>
      <c r="AZ33" s="248"/>
      <c r="BA33" s="248"/>
      <c r="BB33" s="108"/>
      <c r="BC33" s="222"/>
      <c r="BD33" s="139" t="s">
        <v>172</v>
      </c>
    </row>
    <row r="34" spans="1:57" s="10" customFormat="1" ht="31.5" outlineLevel="1">
      <c r="A34" s="185">
        <v>11.4</v>
      </c>
      <c r="B34" s="186" t="s">
        <v>101</v>
      </c>
      <c r="C34" s="185" t="s">
        <v>58</v>
      </c>
      <c r="D34" s="187" t="str">
        <f>D33</f>
        <v>MERC/CAPEX/20172018/0221</v>
      </c>
      <c r="E34" s="188">
        <f>E33</f>
        <v>43130</v>
      </c>
      <c r="F34" s="188">
        <f t="shared" si="3"/>
        <v>43143</v>
      </c>
      <c r="G34" s="189">
        <f>0.9857*1.18</f>
        <v>1.1631259999999999</v>
      </c>
      <c r="H34" s="189">
        <f>0.9857*1.18</f>
        <v>1.1631259999999999</v>
      </c>
      <c r="I34" s="106"/>
      <c r="J34" s="106"/>
      <c r="K34" s="163">
        <f t="shared" si="0"/>
        <v>43143</v>
      </c>
      <c r="L34" s="219">
        <v>43367</v>
      </c>
      <c r="M34" s="221">
        <v>43640</v>
      </c>
      <c r="N34" s="219">
        <v>43464</v>
      </c>
      <c r="O34" s="220" t="s">
        <v>208</v>
      </c>
      <c r="P34" s="190">
        <v>0.91823160000000004</v>
      </c>
      <c r="Q34" s="192"/>
      <c r="R34" s="192"/>
      <c r="S34" s="192"/>
      <c r="T34" s="182">
        <f t="shared" si="1"/>
        <v>0.91823160000000004</v>
      </c>
      <c r="U34" s="226"/>
      <c r="V34" s="226"/>
      <c r="W34" s="248"/>
      <c r="X34" s="248"/>
      <c r="Y34" s="248"/>
      <c r="Z34" s="248"/>
      <c r="AA34" s="248"/>
      <c r="AB34" s="248"/>
      <c r="AC34" s="191">
        <v>1</v>
      </c>
      <c r="AD34" s="193"/>
      <c r="AE34" s="193"/>
      <c r="AF34" s="193"/>
      <c r="AG34" s="193"/>
      <c r="AH34" s="193"/>
      <c r="AI34" s="193"/>
      <c r="AJ34" s="248"/>
      <c r="AK34" s="248"/>
      <c r="AL34" s="248"/>
      <c r="AM34" s="248"/>
      <c r="AN34" s="248"/>
      <c r="AO34" s="192">
        <f>9182316.22/10^7</f>
        <v>0.91823162200000008</v>
      </c>
      <c r="AP34" s="192"/>
      <c r="AQ34" s="192"/>
      <c r="AR34" s="192"/>
      <c r="AS34" s="182">
        <f t="shared" si="2"/>
        <v>0.91823162200000008</v>
      </c>
      <c r="AT34" s="226"/>
      <c r="AU34" s="226"/>
      <c r="AV34" s="248"/>
      <c r="AW34" s="248"/>
      <c r="AX34" s="248"/>
      <c r="AY34" s="248"/>
      <c r="AZ34" s="248"/>
      <c r="BA34" s="248"/>
      <c r="BB34" s="108"/>
      <c r="BC34" s="222"/>
      <c r="BD34" s="139" t="s">
        <v>172</v>
      </c>
    </row>
    <row r="35" spans="1:57" s="10" customFormat="1" ht="78.75" outlineLevel="1">
      <c r="A35" s="369">
        <v>12</v>
      </c>
      <c r="B35" s="370" t="s">
        <v>102</v>
      </c>
      <c r="C35" s="369" t="s">
        <v>57</v>
      </c>
      <c r="D35" s="369" t="s">
        <v>103</v>
      </c>
      <c r="E35" s="371">
        <v>43278</v>
      </c>
      <c r="F35" s="371">
        <v>43559</v>
      </c>
      <c r="G35" s="372">
        <f>G36+G37+G38+G39</f>
        <v>13.1172</v>
      </c>
      <c r="H35" s="372">
        <f>H36+H37+H38+H39</f>
        <v>13.1172</v>
      </c>
      <c r="I35" s="373"/>
      <c r="J35" s="373"/>
      <c r="K35" s="371">
        <f t="shared" si="0"/>
        <v>43559</v>
      </c>
      <c r="L35" s="374"/>
      <c r="M35" s="374"/>
      <c r="N35" s="374"/>
      <c r="O35" s="378"/>
      <c r="P35" s="375"/>
      <c r="Q35" s="375"/>
      <c r="R35" s="375"/>
      <c r="S35" s="375"/>
      <c r="T35" s="375">
        <f t="shared" si="1"/>
        <v>0</v>
      </c>
      <c r="U35" s="375"/>
      <c r="V35" s="375"/>
      <c r="W35" s="376"/>
      <c r="X35" s="376"/>
      <c r="Y35" s="376"/>
      <c r="Z35" s="376"/>
      <c r="AA35" s="376"/>
      <c r="AB35" s="376"/>
      <c r="AC35" s="377"/>
      <c r="AD35" s="377"/>
      <c r="AE35" s="377"/>
      <c r="AF35" s="377"/>
      <c r="AG35" s="377"/>
      <c r="AH35" s="377"/>
      <c r="AI35" s="377"/>
      <c r="AJ35" s="376"/>
      <c r="AK35" s="376"/>
      <c r="AL35" s="376"/>
      <c r="AM35" s="376"/>
      <c r="AN35" s="376"/>
      <c r="AO35" s="375"/>
      <c r="AP35" s="375"/>
      <c r="AQ35" s="375"/>
      <c r="AR35" s="375"/>
      <c r="AS35" s="375">
        <f t="shared" si="2"/>
        <v>0</v>
      </c>
      <c r="AT35" s="375"/>
      <c r="AU35" s="375"/>
      <c r="AV35" s="376"/>
      <c r="AW35" s="376"/>
      <c r="AX35" s="376"/>
      <c r="AY35" s="376"/>
      <c r="AZ35" s="376"/>
      <c r="BA35" s="376"/>
      <c r="BB35" s="375"/>
      <c r="BC35" s="378"/>
      <c r="BD35" s="379" t="s">
        <v>161</v>
      </c>
      <c r="BE35" s="104"/>
    </row>
    <row r="36" spans="1:57" s="277" customFormat="1" ht="94.5" outlineLevel="1">
      <c r="A36" s="263">
        <v>12.1</v>
      </c>
      <c r="B36" s="264" t="s">
        <v>104</v>
      </c>
      <c r="C36" s="263" t="s">
        <v>58</v>
      </c>
      <c r="D36" s="265" t="str">
        <f>D35</f>
        <v>MERC/CAPEX/2018-2019/0104</v>
      </c>
      <c r="E36" s="243">
        <f t="shared" ref="E36:E37" si="9">E35</f>
        <v>43278</v>
      </c>
      <c r="F36" s="243">
        <f t="shared" si="3"/>
        <v>43559</v>
      </c>
      <c r="G36" s="266">
        <f>6.15*1.18</f>
        <v>7.2569999999999997</v>
      </c>
      <c r="H36" s="266">
        <f>6.15*1.18</f>
        <v>7.2569999999999997</v>
      </c>
      <c r="I36" s="267"/>
      <c r="J36" s="267"/>
      <c r="K36" s="268">
        <f t="shared" si="0"/>
        <v>43559</v>
      </c>
      <c r="L36" s="269"/>
      <c r="M36" s="269">
        <v>43925</v>
      </c>
      <c r="N36" s="269"/>
      <c r="O36" s="270"/>
      <c r="P36" s="271">
        <v>0</v>
      </c>
      <c r="Q36" s="272">
        <v>0</v>
      </c>
      <c r="R36" s="272">
        <v>0</v>
      </c>
      <c r="S36" s="272">
        <v>0</v>
      </c>
      <c r="T36" s="182">
        <f t="shared" si="1"/>
        <v>0</v>
      </c>
      <c r="U36" s="272">
        <v>0</v>
      </c>
      <c r="V36" s="272">
        <v>0</v>
      </c>
      <c r="W36" s="273">
        <v>0</v>
      </c>
      <c r="X36" s="273"/>
      <c r="Y36" s="273"/>
      <c r="Z36" s="273"/>
      <c r="AA36" s="273"/>
      <c r="AB36" s="273"/>
      <c r="AC36" s="274">
        <v>0</v>
      </c>
      <c r="AD36" s="274">
        <v>0</v>
      </c>
      <c r="AE36" s="274">
        <v>0</v>
      </c>
      <c r="AF36" s="274">
        <v>0</v>
      </c>
      <c r="AG36" s="274">
        <v>0</v>
      </c>
      <c r="AH36" s="274">
        <v>0</v>
      </c>
      <c r="AI36" s="274">
        <v>0</v>
      </c>
      <c r="AJ36" s="273"/>
      <c r="AK36" s="273"/>
      <c r="AL36" s="273"/>
      <c r="AM36" s="273"/>
      <c r="AN36" s="273"/>
      <c r="AO36" s="272">
        <v>0</v>
      </c>
      <c r="AP36" s="272">
        <v>0</v>
      </c>
      <c r="AQ36" s="272">
        <v>0</v>
      </c>
      <c r="AR36" s="272">
        <v>0</v>
      </c>
      <c r="AS36" s="182">
        <f t="shared" si="2"/>
        <v>0</v>
      </c>
      <c r="AT36" s="272">
        <v>0</v>
      </c>
      <c r="AU36" s="272">
        <v>0</v>
      </c>
      <c r="AV36" s="273">
        <v>0</v>
      </c>
      <c r="AW36" s="273"/>
      <c r="AX36" s="273"/>
      <c r="AY36" s="273"/>
      <c r="AZ36" s="273"/>
      <c r="BA36" s="273"/>
      <c r="BB36" s="275"/>
      <c r="BC36" s="264" t="s">
        <v>289</v>
      </c>
      <c r="BD36" s="276" t="s">
        <v>166</v>
      </c>
    </row>
    <row r="37" spans="1:57" s="277" customFormat="1" ht="231" outlineLevel="1">
      <c r="A37" s="263">
        <v>12.2</v>
      </c>
      <c r="B37" s="264" t="s">
        <v>105</v>
      </c>
      <c r="C37" s="263" t="s">
        <v>58</v>
      </c>
      <c r="D37" s="265" t="str">
        <f>D36</f>
        <v>MERC/CAPEX/2018-2019/0104</v>
      </c>
      <c r="E37" s="243">
        <f t="shared" si="9"/>
        <v>43278</v>
      </c>
      <c r="F37" s="243">
        <f t="shared" si="3"/>
        <v>43559</v>
      </c>
      <c r="G37" s="266">
        <v>4.22</v>
      </c>
      <c r="H37" s="266">
        <v>4.22</v>
      </c>
      <c r="I37" s="267"/>
      <c r="J37" s="267"/>
      <c r="K37" s="268">
        <f t="shared" si="0"/>
        <v>43559</v>
      </c>
      <c r="L37" s="278" t="s">
        <v>290</v>
      </c>
      <c r="M37" s="269">
        <v>43925</v>
      </c>
      <c r="N37" s="278" t="s">
        <v>291</v>
      </c>
      <c r="O37" s="270" t="s">
        <v>292</v>
      </c>
      <c r="P37" s="271">
        <v>0</v>
      </c>
      <c r="Q37" s="272">
        <v>0</v>
      </c>
      <c r="R37" s="272">
        <v>0</v>
      </c>
      <c r="S37" s="272">
        <f>12700408.63/10^7</f>
        <v>1.2700408630000002</v>
      </c>
      <c r="T37" s="182">
        <f t="shared" si="1"/>
        <v>1.2700408630000002</v>
      </c>
      <c r="U37" s="272">
        <f>19032320.17/10^7</f>
        <v>1.9032320170000001</v>
      </c>
      <c r="V37" s="272">
        <f>6571979.8/10^7</f>
        <v>0.65719797999999996</v>
      </c>
      <c r="W37" s="273"/>
      <c r="X37" s="273"/>
      <c r="Y37" s="273"/>
      <c r="Z37" s="273"/>
      <c r="AA37" s="273"/>
      <c r="AB37" s="273"/>
      <c r="AC37" s="274"/>
      <c r="AD37" s="274"/>
      <c r="AE37" s="274"/>
      <c r="AF37" s="274">
        <v>0.9</v>
      </c>
      <c r="AG37" s="274">
        <v>1</v>
      </c>
      <c r="AH37" s="274"/>
      <c r="AI37" s="274"/>
      <c r="AJ37" s="273"/>
      <c r="AK37" s="273"/>
      <c r="AL37" s="273"/>
      <c r="AM37" s="273"/>
      <c r="AN37" s="273"/>
      <c r="AO37" s="272">
        <v>0</v>
      </c>
      <c r="AP37" s="272">
        <v>0</v>
      </c>
      <c r="AQ37" s="272">
        <v>0</v>
      </c>
      <c r="AR37" s="272">
        <v>0</v>
      </c>
      <c r="AS37" s="182">
        <f t="shared" si="2"/>
        <v>0</v>
      </c>
      <c r="AT37" s="227">
        <v>1.1931890000000001</v>
      </c>
      <c r="AU37" s="227">
        <v>2.6372818869999999</v>
      </c>
      <c r="AV37" s="273"/>
      <c r="AW37" s="273"/>
      <c r="AX37" s="273"/>
      <c r="AY37" s="273"/>
      <c r="AZ37" s="273"/>
      <c r="BA37" s="273"/>
      <c r="BB37" s="272"/>
      <c r="BC37" s="279" t="s">
        <v>293</v>
      </c>
      <c r="BD37" s="280" t="s">
        <v>172</v>
      </c>
    </row>
    <row r="38" spans="1:57" s="10" customFormat="1" ht="63" outlineLevel="1">
      <c r="A38" s="185">
        <v>12.3</v>
      </c>
      <c r="B38" s="186" t="s">
        <v>106</v>
      </c>
      <c r="C38" s="185" t="s">
        <v>58</v>
      </c>
      <c r="D38" s="187" t="str">
        <f>D37</f>
        <v>MERC/CAPEX/2018-2019/0104</v>
      </c>
      <c r="E38" s="188">
        <f>E37</f>
        <v>43278</v>
      </c>
      <c r="F38" s="188">
        <f t="shared" si="3"/>
        <v>43559</v>
      </c>
      <c r="G38" s="189">
        <f>1.39*1.18</f>
        <v>1.6401999999999999</v>
      </c>
      <c r="H38" s="189">
        <f>1.39*1.18</f>
        <v>1.6401999999999999</v>
      </c>
      <c r="I38" s="106"/>
      <c r="J38" s="106"/>
      <c r="K38" s="163">
        <f t="shared" si="0"/>
        <v>43559</v>
      </c>
      <c r="L38" s="217">
        <v>43708</v>
      </c>
      <c r="M38" s="217">
        <v>43925</v>
      </c>
      <c r="N38" s="217">
        <v>44648</v>
      </c>
      <c r="O38" s="220" t="s">
        <v>209</v>
      </c>
      <c r="P38" s="190">
        <v>0</v>
      </c>
      <c r="Q38" s="192">
        <v>0</v>
      </c>
      <c r="R38" s="192">
        <v>0.27</v>
      </c>
      <c r="S38" s="192" t="s">
        <v>294</v>
      </c>
      <c r="T38" s="182">
        <f t="shared" si="1"/>
        <v>0.27</v>
      </c>
      <c r="U38" s="226"/>
      <c r="V38" s="226"/>
      <c r="W38" s="248"/>
      <c r="X38" s="248"/>
      <c r="Y38" s="248"/>
      <c r="Z38" s="248"/>
      <c r="AA38" s="248"/>
      <c r="AB38" s="248"/>
      <c r="AC38" s="183"/>
      <c r="AD38" s="183"/>
      <c r="AE38" s="183"/>
      <c r="AF38" s="183">
        <v>1</v>
      </c>
      <c r="AG38" s="183"/>
      <c r="AH38" s="183"/>
      <c r="AI38" s="183"/>
      <c r="AJ38" s="248"/>
      <c r="AK38" s="248"/>
      <c r="AL38" s="248"/>
      <c r="AM38" s="248"/>
      <c r="AN38" s="248"/>
      <c r="AO38" s="192">
        <v>0</v>
      </c>
      <c r="AP38" s="192">
        <v>0</v>
      </c>
      <c r="AQ38" s="192">
        <v>0</v>
      </c>
      <c r="AR38" s="192">
        <f>16376399.46/10^7</f>
        <v>1.6376399460000002</v>
      </c>
      <c r="AS38" s="182">
        <f t="shared" si="2"/>
        <v>1.6376399460000002</v>
      </c>
      <c r="AT38" s="226"/>
      <c r="AU38" s="226"/>
      <c r="AV38" s="248"/>
      <c r="AW38" s="248"/>
      <c r="AX38" s="248"/>
      <c r="AY38" s="248"/>
      <c r="AZ38" s="248"/>
      <c r="BA38" s="248"/>
      <c r="BB38" s="228"/>
      <c r="BC38" s="220" t="s">
        <v>176</v>
      </c>
      <c r="BD38" s="116" t="s">
        <v>172</v>
      </c>
    </row>
    <row r="39" spans="1:57" s="277" customFormat="1" ht="31.5" outlineLevel="1">
      <c r="A39" s="263"/>
      <c r="B39" s="264" t="s">
        <v>31</v>
      </c>
      <c r="C39" s="263" t="s">
        <v>31</v>
      </c>
      <c r="D39" s="265" t="str">
        <f>D38</f>
        <v>MERC/CAPEX/2018-2019/0104</v>
      </c>
      <c r="E39" s="243">
        <f t="shared" ref="E39" si="10">E38</f>
        <v>43278</v>
      </c>
      <c r="F39" s="243">
        <f t="shared" si="3"/>
        <v>43559</v>
      </c>
      <c r="G39" s="266">
        <v>0</v>
      </c>
      <c r="H39" s="266">
        <v>0</v>
      </c>
      <c r="I39" s="267"/>
      <c r="J39" s="267"/>
      <c r="K39" s="268">
        <f t="shared" si="0"/>
        <v>43559</v>
      </c>
      <c r="L39" s="268"/>
      <c r="M39" s="268"/>
      <c r="N39" s="268"/>
      <c r="O39" s="425"/>
      <c r="P39" s="271"/>
      <c r="Q39" s="272"/>
      <c r="R39" s="272"/>
      <c r="S39" s="272"/>
      <c r="T39" s="182">
        <f t="shared" si="1"/>
        <v>0</v>
      </c>
      <c r="U39" s="272">
        <f>596233/10^7</f>
        <v>5.9623299999999997E-2</v>
      </c>
      <c r="V39" s="272">
        <f>895519/10^7</f>
        <v>8.9551900000000004E-2</v>
      </c>
      <c r="W39" s="273"/>
      <c r="X39" s="273"/>
      <c r="Y39" s="273"/>
      <c r="Z39" s="273"/>
      <c r="AA39" s="273"/>
      <c r="AB39" s="273"/>
      <c r="AC39" s="274"/>
      <c r="AD39" s="274"/>
      <c r="AE39" s="274"/>
      <c r="AF39" s="274"/>
      <c r="AG39" s="274"/>
      <c r="AH39" s="274"/>
      <c r="AI39" s="274"/>
      <c r="AJ39" s="273"/>
      <c r="AK39" s="273"/>
      <c r="AL39" s="273"/>
      <c r="AM39" s="273"/>
      <c r="AN39" s="273"/>
      <c r="AO39" s="272"/>
      <c r="AP39" s="272"/>
      <c r="AQ39" s="272"/>
      <c r="AR39" s="272"/>
      <c r="AS39" s="182">
        <f t="shared" si="2"/>
        <v>0</v>
      </c>
      <c r="AT39" s="272"/>
      <c r="AU39" s="100">
        <v>0.14917520000000001</v>
      </c>
      <c r="AV39" s="273"/>
      <c r="AW39" s="273"/>
      <c r="AX39" s="273"/>
      <c r="AY39" s="273"/>
      <c r="AZ39" s="273"/>
      <c r="BA39" s="273"/>
      <c r="BB39" s="275"/>
      <c r="BC39" s="270"/>
      <c r="BD39" s="276" t="s">
        <v>161</v>
      </c>
    </row>
    <row r="40" spans="1:57" s="10" customFormat="1" ht="94.5" outlineLevel="1">
      <c r="A40" s="177">
        <v>13</v>
      </c>
      <c r="B40" s="178" t="s">
        <v>107</v>
      </c>
      <c r="C40" s="177" t="s">
        <v>57</v>
      </c>
      <c r="D40" s="177" t="s">
        <v>108</v>
      </c>
      <c r="E40" s="179">
        <v>43298</v>
      </c>
      <c r="F40" s="179">
        <v>43322</v>
      </c>
      <c r="G40" s="180">
        <f>SUM(G41:G42)</f>
        <v>11.59</v>
      </c>
      <c r="H40" s="180">
        <f>SUM(H41:H42)</f>
        <v>11.59</v>
      </c>
      <c r="I40" s="106"/>
      <c r="J40" s="106"/>
      <c r="K40" s="216">
        <f t="shared" si="0"/>
        <v>43322</v>
      </c>
      <c r="L40" s="163"/>
      <c r="M40" s="163"/>
      <c r="N40" s="163"/>
      <c r="O40" s="149"/>
      <c r="P40" s="182"/>
      <c r="Q40" s="182"/>
      <c r="R40" s="182"/>
      <c r="S40" s="182"/>
      <c r="T40" s="182">
        <f t="shared" si="1"/>
        <v>0</v>
      </c>
      <c r="U40" s="107"/>
      <c r="V40" s="107"/>
      <c r="W40" s="246"/>
      <c r="X40" s="246"/>
      <c r="Y40" s="246"/>
      <c r="Z40" s="246"/>
      <c r="AA40" s="246"/>
      <c r="AB40" s="246"/>
      <c r="AC40" s="183"/>
      <c r="AD40" s="183"/>
      <c r="AE40" s="183"/>
      <c r="AF40" s="183"/>
      <c r="AG40" s="183"/>
      <c r="AH40" s="183"/>
      <c r="AI40" s="183"/>
      <c r="AJ40" s="246"/>
      <c r="AK40" s="246"/>
      <c r="AL40" s="246"/>
      <c r="AM40" s="246"/>
      <c r="AN40" s="246"/>
      <c r="AO40" s="182"/>
      <c r="AP40" s="182"/>
      <c r="AQ40" s="182"/>
      <c r="AR40" s="182"/>
      <c r="AS40" s="182">
        <f t="shared" si="2"/>
        <v>0</v>
      </c>
      <c r="AT40" s="107"/>
      <c r="AU40" s="107"/>
      <c r="AV40" s="246"/>
      <c r="AW40" s="246"/>
      <c r="AX40" s="246"/>
      <c r="AY40" s="246"/>
      <c r="AZ40" s="246"/>
      <c r="BA40" s="246"/>
      <c r="BB40" s="107"/>
      <c r="BC40" s="149"/>
      <c r="BD40" s="116" t="s">
        <v>161</v>
      </c>
      <c r="BE40" s="104"/>
    </row>
    <row r="41" spans="1:57" s="10" customFormat="1" ht="165" outlineLevel="1">
      <c r="A41" s="185">
        <v>13.1</v>
      </c>
      <c r="B41" s="186" t="s">
        <v>109</v>
      </c>
      <c r="C41" s="185" t="s">
        <v>58</v>
      </c>
      <c r="D41" s="187" t="str">
        <f>D40</f>
        <v>MERC/CAPEX/2017-2018/1226</v>
      </c>
      <c r="E41" s="188">
        <f t="shared" ref="E41:E42" si="11">E40</f>
        <v>43298</v>
      </c>
      <c r="F41" s="188">
        <f t="shared" si="3"/>
        <v>43322</v>
      </c>
      <c r="G41" s="189">
        <v>5.7949999999999999</v>
      </c>
      <c r="H41" s="189">
        <v>5.7949999999999999</v>
      </c>
      <c r="I41" s="106"/>
      <c r="J41" s="106"/>
      <c r="K41" s="163">
        <f t="shared" si="0"/>
        <v>43322</v>
      </c>
      <c r="L41" s="217">
        <v>43395</v>
      </c>
      <c r="M41" s="221">
        <v>43687</v>
      </c>
      <c r="N41" s="217">
        <v>43735</v>
      </c>
      <c r="O41" s="220" t="s">
        <v>210</v>
      </c>
      <c r="P41" s="190">
        <v>0</v>
      </c>
      <c r="Q41" s="192">
        <f>63739579.5/10^7</f>
        <v>6.3739579500000003</v>
      </c>
      <c r="R41" s="192"/>
      <c r="S41" s="192"/>
      <c r="T41" s="182">
        <f t="shared" si="1"/>
        <v>6.3739579500000003</v>
      </c>
      <c r="U41" s="226"/>
      <c r="V41" s="226"/>
      <c r="W41" s="248"/>
      <c r="X41" s="248"/>
      <c r="Y41" s="248"/>
      <c r="Z41" s="248"/>
      <c r="AA41" s="248"/>
      <c r="AB41" s="248"/>
      <c r="AC41" s="193"/>
      <c r="AD41" s="191">
        <v>1</v>
      </c>
      <c r="AE41" s="193"/>
      <c r="AF41" s="193"/>
      <c r="AG41" s="193"/>
      <c r="AH41" s="193"/>
      <c r="AI41" s="193"/>
      <c r="AJ41" s="248"/>
      <c r="AK41" s="248"/>
      <c r="AL41" s="248"/>
      <c r="AM41" s="248"/>
      <c r="AN41" s="248"/>
      <c r="AO41" s="192">
        <v>0</v>
      </c>
      <c r="AP41" s="192">
        <f>63739579.5/10^7</f>
        <v>6.3739579500000003</v>
      </c>
      <c r="AQ41" s="192"/>
      <c r="AR41" s="192"/>
      <c r="AS41" s="182">
        <f t="shared" si="2"/>
        <v>6.3739579500000003</v>
      </c>
      <c r="AT41" s="226"/>
      <c r="AU41" s="226"/>
      <c r="AV41" s="248"/>
      <c r="AW41" s="248"/>
      <c r="AX41" s="248"/>
      <c r="AY41" s="248"/>
      <c r="AZ41" s="248"/>
      <c r="BA41" s="248"/>
      <c r="BB41" s="226">
        <v>-3.9345778999999999</v>
      </c>
      <c r="BC41" s="220" t="s">
        <v>258</v>
      </c>
      <c r="BD41" s="229" t="s">
        <v>172</v>
      </c>
    </row>
    <row r="42" spans="1:57" s="10" customFormat="1" ht="150" outlineLevel="1">
      <c r="A42" s="185">
        <v>13.2</v>
      </c>
      <c r="B42" s="186" t="s">
        <v>110</v>
      </c>
      <c r="C42" s="185" t="s">
        <v>58</v>
      </c>
      <c r="D42" s="187" t="str">
        <f>D41</f>
        <v>MERC/CAPEX/2017-2018/1226</v>
      </c>
      <c r="E42" s="188">
        <f t="shared" si="11"/>
        <v>43298</v>
      </c>
      <c r="F42" s="188">
        <f t="shared" si="3"/>
        <v>43322</v>
      </c>
      <c r="G42" s="189">
        <v>5.7949999999999999</v>
      </c>
      <c r="H42" s="189">
        <v>5.7949999999999999</v>
      </c>
      <c r="I42" s="106"/>
      <c r="J42" s="106"/>
      <c r="K42" s="163">
        <f t="shared" si="0"/>
        <v>43322</v>
      </c>
      <c r="L42" s="217">
        <v>43522</v>
      </c>
      <c r="M42" s="221">
        <v>43687</v>
      </c>
      <c r="N42" s="217">
        <v>44604</v>
      </c>
      <c r="O42" s="220" t="s">
        <v>211</v>
      </c>
      <c r="P42" s="190">
        <v>0</v>
      </c>
      <c r="Q42" s="192">
        <v>0</v>
      </c>
      <c r="R42" s="192">
        <v>0</v>
      </c>
      <c r="S42" s="192">
        <f>63227326/10^7</f>
        <v>6.3227326000000001</v>
      </c>
      <c r="T42" s="182">
        <f t="shared" si="1"/>
        <v>6.3227326000000001</v>
      </c>
      <c r="U42" s="226"/>
      <c r="V42" s="226"/>
      <c r="W42" s="248"/>
      <c r="X42" s="248"/>
      <c r="Y42" s="248"/>
      <c r="Z42" s="248"/>
      <c r="AA42" s="248"/>
      <c r="AB42" s="248"/>
      <c r="AC42" s="193"/>
      <c r="AD42" s="193"/>
      <c r="AE42" s="193"/>
      <c r="AF42" s="191">
        <v>1</v>
      </c>
      <c r="AG42" s="193"/>
      <c r="AH42" s="193"/>
      <c r="AI42" s="193"/>
      <c r="AJ42" s="248"/>
      <c r="AK42" s="248"/>
      <c r="AL42" s="248"/>
      <c r="AM42" s="248"/>
      <c r="AN42" s="248"/>
      <c r="AO42" s="192">
        <v>0</v>
      </c>
      <c r="AP42" s="192">
        <v>0</v>
      </c>
      <c r="AQ42" s="192">
        <v>0</v>
      </c>
      <c r="AR42" s="192">
        <f>63227326/10^7</f>
        <v>6.3227326000000001</v>
      </c>
      <c r="AS42" s="182">
        <f t="shared" si="2"/>
        <v>6.3227326000000001</v>
      </c>
      <c r="AT42" s="226"/>
      <c r="AU42" s="226"/>
      <c r="AV42" s="248"/>
      <c r="AW42" s="248"/>
      <c r="AX42" s="248"/>
      <c r="AY42" s="248"/>
      <c r="AZ42" s="248"/>
      <c r="BA42" s="248"/>
      <c r="BB42" s="226">
        <v>-3.7917640000000001</v>
      </c>
      <c r="BC42" s="222" t="s">
        <v>259</v>
      </c>
      <c r="BD42" s="229" t="s">
        <v>172</v>
      </c>
    </row>
    <row r="43" spans="1:57" s="10" customFormat="1" ht="31.5" outlineLevel="1">
      <c r="A43" s="177">
        <v>15</v>
      </c>
      <c r="B43" s="178" t="s">
        <v>111</v>
      </c>
      <c r="C43" s="177" t="s">
        <v>57</v>
      </c>
      <c r="D43" s="177" t="s">
        <v>145</v>
      </c>
      <c r="E43" s="179">
        <v>43808</v>
      </c>
      <c r="F43" s="179">
        <v>44232</v>
      </c>
      <c r="G43" s="180">
        <f>SUM(G44:G45)</f>
        <v>869.5</v>
      </c>
      <c r="H43" s="180">
        <f t="shared" ref="H43" si="12">SUM(H44:H45)</f>
        <v>869.5</v>
      </c>
      <c r="I43" s="106"/>
      <c r="J43" s="106"/>
      <c r="K43" s="216">
        <f t="shared" si="0"/>
        <v>44232</v>
      </c>
      <c r="L43" s="163"/>
      <c r="M43" s="163"/>
      <c r="N43" s="163"/>
      <c r="O43" s="149"/>
      <c r="P43" s="182"/>
      <c r="Q43" s="182"/>
      <c r="R43" s="182"/>
      <c r="S43" s="182"/>
      <c r="T43" s="182">
        <f t="shared" si="1"/>
        <v>0</v>
      </c>
      <c r="U43" s="107"/>
      <c r="V43" s="107"/>
      <c r="W43" s="246"/>
      <c r="X43" s="246"/>
      <c r="Y43" s="246"/>
      <c r="Z43" s="246"/>
      <c r="AA43" s="246"/>
      <c r="AB43" s="246"/>
      <c r="AC43" s="183"/>
      <c r="AD43" s="183"/>
      <c r="AE43" s="183"/>
      <c r="AF43" s="183"/>
      <c r="AG43" s="183"/>
      <c r="AH43" s="183"/>
      <c r="AI43" s="183"/>
      <c r="AJ43" s="246"/>
      <c r="AK43" s="246"/>
      <c r="AL43" s="246"/>
      <c r="AM43" s="246"/>
      <c r="AN43" s="246"/>
      <c r="AO43" s="182"/>
      <c r="AP43" s="182"/>
      <c r="AQ43" s="182"/>
      <c r="AR43" s="182"/>
      <c r="AS43" s="182">
        <f t="shared" si="2"/>
        <v>0</v>
      </c>
      <c r="AT43" s="107"/>
      <c r="AU43" s="107"/>
      <c r="AV43" s="246"/>
      <c r="AW43" s="246"/>
      <c r="AX43" s="246"/>
      <c r="AY43" s="246"/>
      <c r="AZ43" s="246"/>
      <c r="BA43" s="246"/>
      <c r="BB43" s="107"/>
      <c r="BC43" s="149"/>
      <c r="BD43" s="116" t="s">
        <v>161</v>
      </c>
      <c r="BE43" s="104"/>
    </row>
    <row r="44" spans="1:57" s="10" customFormat="1" ht="57" outlineLevel="1">
      <c r="A44" s="48">
        <v>15.1</v>
      </c>
      <c r="B44" s="380" t="s">
        <v>112</v>
      </c>
      <c r="C44" s="48" t="s">
        <v>58</v>
      </c>
      <c r="D44" s="381" t="str">
        <f>D43</f>
        <v>MERC/CAPEX/2020-2021/WFH/SBR/45</v>
      </c>
      <c r="E44" s="382">
        <f t="shared" ref="E44:E45" si="13">E43</f>
        <v>43808</v>
      </c>
      <c r="F44" s="383">
        <f t="shared" si="3"/>
        <v>44232</v>
      </c>
      <c r="G44" s="384">
        <v>830.4</v>
      </c>
      <c r="H44" s="384">
        <v>830.4</v>
      </c>
      <c r="I44" s="135"/>
      <c r="J44" s="135"/>
      <c r="K44" s="158">
        <f t="shared" si="0"/>
        <v>44232</v>
      </c>
      <c r="L44" s="158"/>
      <c r="M44" s="158"/>
      <c r="N44" s="158"/>
      <c r="O44" s="426" t="s">
        <v>295</v>
      </c>
      <c r="P44" s="94"/>
      <c r="Q44" s="94"/>
      <c r="R44" s="94">
        <v>0</v>
      </c>
      <c r="S44" s="94">
        <v>0</v>
      </c>
      <c r="T44" s="367">
        <f t="shared" si="1"/>
        <v>0</v>
      </c>
      <c r="U44" s="94">
        <v>0</v>
      </c>
      <c r="V44" s="94">
        <v>0</v>
      </c>
      <c r="W44" s="389">
        <v>127.37</v>
      </c>
      <c r="X44" s="389">
        <v>467.04</v>
      </c>
      <c r="Y44" s="389">
        <v>254.75</v>
      </c>
      <c r="Z44" s="389"/>
      <c r="AA44" s="94"/>
      <c r="AB44" s="94"/>
      <c r="AC44" s="94"/>
      <c r="AD44" s="94"/>
      <c r="AE44" s="136"/>
      <c r="AF44" s="136"/>
      <c r="AG44" s="136"/>
      <c r="AH44" s="136"/>
      <c r="AI44" s="136"/>
      <c r="AJ44" s="94"/>
      <c r="AK44" s="94"/>
      <c r="AL44" s="385">
        <v>1</v>
      </c>
      <c r="AM44" s="94"/>
      <c r="AN44" s="94"/>
      <c r="AO44" s="94"/>
      <c r="AP44" s="94"/>
      <c r="AQ44" s="94">
        <v>0</v>
      </c>
      <c r="AR44" s="94">
        <v>0</v>
      </c>
      <c r="AS44" s="367">
        <f t="shared" si="2"/>
        <v>0</v>
      </c>
      <c r="AT44" s="94">
        <v>0</v>
      </c>
      <c r="AU44" s="94">
        <v>0</v>
      </c>
      <c r="AV44" s="389">
        <v>127.37</v>
      </c>
      <c r="AW44" s="389">
        <v>467.04</v>
      </c>
      <c r="AX44" s="389">
        <v>254.75</v>
      </c>
      <c r="AY44" s="94"/>
      <c r="AZ44" s="94"/>
      <c r="BA44" s="94"/>
      <c r="BB44" s="94"/>
      <c r="BC44" s="431" t="s">
        <v>296</v>
      </c>
      <c r="BD44" s="35" t="s">
        <v>164</v>
      </c>
    </row>
    <row r="45" spans="1:57" s="10" customFormat="1" ht="31.5" outlineLevel="1">
      <c r="A45" s="194"/>
      <c r="B45" s="199" t="s">
        <v>31</v>
      </c>
      <c r="C45" s="194" t="s">
        <v>31</v>
      </c>
      <c r="D45" s="196" t="str">
        <f>D44</f>
        <v>MERC/CAPEX/2020-2021/WFH/SBR/45</v>
      </c>
      <c r="E45" s="197">
        <f t="shared" si="13"/>
        <v>43808</v>
      </c>
      <c r="F45" s="188">
        <f t="shared" si="3"/>
        <v>44232</v>
      </c>
      <c r="G45" s="198">
        <v>39.1</v>
      </c>
      <c r="H45" s="198">
        <v>39.1</v>
      </c>
      <c r="I45" s="106"/>
      <c r="J45" s="106"/>
      <c r="K45" s="163">
        <f t="shared" si="0"/>
        <v>44232</v>
      </c>
      <c r="L45" s="163"/>
      <c r="M45" s="163"/>
      <c r="N45" s="163"/>
      <c r="O45" s="149"/>
      <c r="P45" s="190"/>
      <c r="Q45" s="190"/>
      <c r="R45" s="190"/>
      <c r="S45" s="190"/>
      <c r="T45" s="182">
        <f t="shared" si="1"/>
        <v>0</v>
      </c>
      <c r="U45" s="108"/>
      <c r="V45" s="108"/>
      <c r="W45" s="247"/>
      <c r="X45" s="247"/>
      <c r="Y45" s="247"/>
      <c r="Z45" s="247"/>
      <c r="AA45" s="247"/>
      <c r="AB45" s="247"/>
      <c r="AC45" s="183"/>
      <c r="AD45" s="183"/>
      <c r="AE45" s="183"/>
      <c r="AF45" s="183"/>
      <c r="AG45" s="183"/>
      <c r="AH45" s="183"/>
      <c r="AI45" s="183"/>
      <c r="AJ45" s="247"/>
      <c r="AK45" s="247"/>
      <c r="AL45" s="247"/>
      <c r="AM45" s="247"/>
      <c r="AN45" s="247"/>
      <c r="AO45" s="190"/>
      <c r="AP45" s="190"/>
      <c r="AQ45" s="190"/>
      <c r="AR45" s="190"/>
      <c r="AS45" s="182">
        <f t="shared" si="2"/>
        <v>0</v>
      </c>
      <c r="AT45" s="108"/>
      <c r="AU45" s="108"/>
      <c r="AV45" s="247"/>
      <c r="AW45" s="247"/>
      <c r="AX45" s="247"/>
      <c r="AY45" s="247"/>
      <c r="AZ45" s="247"/>
      <c r="BA45" s="247"/>
      <c r="BB45" s="108"/>
      <c r="BC45" s="149"/>
      <c r="BD45" s="102" t="s">
        <v>161</v>
      </c>
    </row>
    <row r="46" spans="1:57" s="10" customFormat="1" ht="47.25" outlineLevel="1">
      <c r="A46" s="177">
        <v>16</v>
      </c>
      <c r="B46" s="178" t="s">
        <v>142</v>
      </c>
      <c r="C46" s="177" t="s">
        <v>57</v>
      </c>
      <c r="D46" s="177" t="s">
        <v>146</v>
      </c>
      <c r="E46" s="179">
        <v>44095</v>
      </c>
      <c r="F46" s="179">
        <v>44263</v>
      </c>
      <c r="G46" s="180">
        <f>SUM(G47:G49)</f>
        <v>10.520000000000001</v>
      </c>
      <c r="H46" s="180">
        <f>SUM(H47:H49)</f>
        <v>10.520000000000001</v>
      </c>
      <c r="I46" s="106"/>
      <c r="J46" s="106"/>
      <c r="K46" s="216">
        <f t="shared" si="0"/>
        <v>44263</v>
      </c>
      <c r="L46" s="163"/>
      <c r="M46" s="163"/>
      <c r="N46" s="163"/>
      <c r="O46" s="149"/>
      <c r="P46" s="182"/>
      <c r="Q46" s="182"/>
      <c r="R46" s="182"/>
      <c r="S46" s="182"/>
      <c r="T46" s="182">
        <f t="shared" si="1"/>
        <v>0</v>
      </c>
      <c r="U46" s="107"/>
      <c r="V46" s="107"/>
      <c r="W46" s="246"/>
      <c r="X46" s="246"/>
      <c r="Y46" s="246"/>
      <c r="Z46" s="246"/>
      <c r="AA46" s="246"/>
      <c r="AB46" s="246"/>
      <c r="AC46" s="183"/>
      <c r="AD46" s="183"/>
      <c r="AE46" s="183"/>
      <c r="AF46" s="183"/>
      <c r="AG46" s="183"/>
      <c r="AH46" s="183"/>
      <c r="AI46" s="183"/>
      <c r="AJ46" s="246"/>
      <c r="AK46" s="246"/>
      <c r="AL46" s="246"/>
      <c r="AM46" s="246"/>
      <c r="AN46" s="246"/>
      <c r="AO46" s="182"/>
      <c r="AP46" s="182"/>
      <c r="AQ46" s="182"/>
      <c r="AR46" s="182"/>
      <c r="AS46" s="182">
        <f t="shared" si="2"/>
        <v>0</v>
      </c>
      <c r="AT46" s="107"/>
      <c r="AU46" s="107"/>
      <c r="AV46" s="246"/>
      <c r="AW46" s="246"/>
      <c r="AX46" s="246"/>
      <c r="AY46" s="246"/>
      <c r="AZ46" s="246"/>
      <c r="BA46" s="246"/>
      <c r="BB46" s="107"/>
      <c r="BC46" s="149"/>
      <c r="BD46" s="35" t="s">
        <v>161</v>
      </c>
      <c r="BE46" s="104"/>
    </row>
    <row r="47" spans="1:57" s="10" customFormat="1" ht="165" customHeight="1" outlineLevel="1">
      <c r="A47" s="48">
        <v>16.100000000000001</v>
      </c>
      <c r="B47" s="386" t="s">
        <v>143</v>
      </c>
      <c r="C47" s="48" t="s">
        <v>58</v>
      </c>
      <c r="D47" s="381" t="str">
        <f>D46</f>
        <v>MERC/CAPEX/2020-2021/WFO/SBR/49</v>
      </c>
      <c r="E47" s="382">
        <f t="shared" ref="E47:E49" si="14">E46</f>
        <v>44095</v>
      </c>
      <c r="F47" s="383">
        <f t="shared" si="3"/>
        <v>44263</v>
      </c>
      <c r="G47" s="384">
        <v>3.84</v>
      </c>
      <c r="H47" s="384">
        <v>3.84</v>
      </c>
      <c r="I47" s="135"/>
      <c r="J47" s="135"/>
      <c r="K47" s="158">
        <f t="shared" si="0"/>
        <v>44263</v>
      </c>
      <c r="L47" s="387">
        <v>44495</v>
      </c>
      <c r="M47" s="387">
        <v>45177</v>
      </c>
      <c r="N47" s="387"/>
      <c r="O47" s="388" t="s">
        <v>419</v>
      </c>
      <c r="P47" s="94"/>
      <c r="Q47" s="94"/>
      <c r="R47" s="389">
        <v>0</v>
      </c>
      <c r="S47" s="389">
        <v>0</v>
      </c>
      <c r="T47" s="367">
        <f t="shared" si="1"/>
        <v>0</v>
      </c>
      <c r="U47" s="389">
        <f>22399997.76/10^7</f>
        <v>2.2399997760000003</v>
      </c>
      <c r="V47" s="389"/>
      <c r="W47" s="297"/>
      <c r="X47" s="297"/>
      <c r="Y47" s="297"/>
      <c r="Z47" s="297"/>
      <c r="AA47" s="297"/>
      <c r="AB47" s="297"/>
      <c r="AC47" s="390"/>
      <c r="AD47" s="390"/>
      <c r="AE47" s="390"/>
      <c r="AF47" s="390"/>
      <c r="AG47" s="391">
        <v>1</v>
      </c>
      <c r="AH47" s="390"/>
      <c r="AI47" s="390"/>
      <c r="AJ47" s="297"/>
      <c r="AK47" s="297"/>
      <c r="AL47" s="297"/>
      <c r="AM47" s="297"/>
      <c r="AN47" s="297"/>
      <c r="AO47" s="389"/>
      <c r="AP47" s="389"/>
      <c r="AQ47" s="389">
        <v>0</v>
      </c>
      <c r="AR47" s="389">
        <v>0</v>
      </c>
      <c r="AS47" s="367">
        <f t="shared" si="2"/>
        <v>0</v>
      </c>
      <c r="AT47" s="389">
        <v>2.2399997760000003</v>
      </c>
      <c r="AU47" s="389">
        <v>0</v>
      </c>
      <c r="AV47" s="297">
        <v>0</v>
      </c>
      <c r="AW47" s="297"/>
      <c r="AX47" s="297"/>
      <c r="AY47" s="297"/>
      <c r="AZ47" s="297"/>
      <c r="BA47" s="297"/>
      <c r="BB47" s="94"/>
      <c r="BC47" s="432" t="s">
        <v>297</v>
      </c>
      <c r="BD47" s="35" t="s">
        <v>172</v>
      </c>
    </row>
    <row r="48" spans="1:57" s="10" customFormat="1" ht="375" outlineLevel="1">
      <c r="A48" s="194">
        <v>16.2</v>
      </c>
      <c r="B48" s="199" t="s">
        <v>144</v>
      </c>
      <c r="C48" s="194" t="s">
        <v>58</v>
      </c>
      <c r="D48" s="196" t="str">
        <f t="shared" ref="D48:D49" si="15">D47</f>
        <v>MERC/CAPEX/2020-2021/WFO/SBR/49</v>
      </c>
      <c r="E48" s="197">
        <f t="shared" si="14"/>
        <v>44095</v>
      </c>
      <c r="F48" s="188">
        <f t="shared" si="3"/>
        <v>44263</v>
      </c>
      <c r="G48" s="198">
        <v>6.46</v>
      </c>
      <c r="H48" s="198">
        <v>6.46</v>
      </c>
      <c r="I48" s="106"/>
      <c r="J48" s="106"/>
      <c r="K48" s="163">
        <f t="shared" si="0"/>
        <v>44263</v>
      </c>
      <c r="L48" s="217">
        <v>44393</v>
      </c>
      <c r="M48" s="217">
        <v>45177</v>
      </c>
      <c r="N48" s="217">
        <v>44641</v>
      </c>
      <c r="O48" s="220" t="s">
        <v>420</v>
      </c>
      <c r="P48" s="190"/>
      <c r="Q48" s="190"/>
      <c r="R48" s="192">
        <v>0</v>
      </c>
      <c r="S48" s="192">
        <f>76135873/10^7</f>
        <v>7.6135872999999998</v>
      </c>
      <c r="T48" s="182">
        <f t="shared" si="1"/>
        <v>7.6135872999999998</v>
      </c>
      <c r="U48" s="226"/>
      <c r="V48" s="226"/>
      <c r="W48" s="248"/>
      <c r="X48" s="248"/>
      <c r="Y48" s="248"/>
      <c r="Z48" s="248"/>
      <c r="AA48" s="248"/>
      <c r="AB48" s="248"/>
      <c r="AC48" s="193"/>
      <c r="AD48" s="193"/>
      <c r="AE48" s="193"/>
      <c r="AF48" s="191">
        <v>1</v>
      </c>
      <c r="AG48" s="193"/>
      <c r="AH48" s="193"/>
      <c r="AI48" s="193"/>
      <c r="AJ48" s="248"/>
      <c r="AK48" s="248"/>
      <c r="AL48" s="248"/>
      <c r="AM48" s="248"/>
      <c r="AN48" s="248"/>
      <c r="AO48" s="192"/>
      <c r="AP48" s="192"/>
      <c r="AQ48" s="192">
        <v>0</v>
      </c>
      <c r="AR48" s="192">
        <f>76135873/10^7</f>
        <v>7.6135872999999998</v>
      </c>
      <c r="AS48" s="182">
        <f t="shared" si="2"/>
        <v>7.6135872999999998</v>
      </c>
      <c r="AT48" s="226"/>
      <c r="AU48" s="226"/>
      <c r="AV48" s="248"/>
      <c r="AW48" s="248"/>
      <c r="AX48" s="248"/>
      <c r="AY48" s="248"/>
      <c r="AZ48" s="248"/>
      <c r="BA48" s="248"/>
      <c r="BB48" s="108"/>
      <c r="BC48" s="220" t="s">
        <v>260</v>
      </c>
      <c r="BD48" s="116" t="s">
        <v>172</v>
      </c>
    </row>
    <row r="49" spans="1:57" s="10" customFormat="1" ht="31.5" outlineLevel="1">
      <c r="A49" s="194"/>
      <c r="B49" s="199" t="s">
        <v>31</v>
      </c>
      <c r="C49" s="194" t="s">
        <v>31</v>
      </c>
      <c r="D49" s="196" t="str">
        <f t="shared" si="15"/>
        <v>MERC/CAPEX/2020-2021/WFO/SBR/49</v>
      </c>
      <c r="E49" s="197">
        <f t="shared" si="14"/>
        <v>44095</v>
      </c>
      <c r="F49" s="188">
        <f t="shared" si="3"/>
        <v>44263</v>
      </c>
      <c r="G49" s="198">
        <v>0.22</v>
      </c>
      <c r="H49" s="198">
        <v>0.22</v>
      </c>
      <c r="I49" s="106"/>
      <c r="J49" s="106"/>
      <c r="K49" s="163">
        <f t="shared" si="0"/>
        <v>44263</v>
      </c>
      <c r="L49" s="163"/>
      <c r="M49" s="163"/>
      <c r="N49" s="163"/>
      <c r="O49" s="149"/>
      <c r="P49" s="190"/>
      <c r="Q49" s="190"/>
      <c r="R49" s="192"/>
      <c r="S49" s="192"/>
      <c r="T49" s="182">
        <f t="shared" si="1"/>
        <v>0</v>
      </c>
      <c r="U49" s="226"/>
      <c r="V49" s="226"/>
      <c r="W49" s="248"/>
      <c r="X49" s="248"/>
      <c r="Y49" s="248"/>
      <c r="Z49" s="248"/>
      <c r="AA49" s="248"/>
      <c r="AB49" s="248"/>
      <c r="AC49" s="193"/>
      <c r="AD49" s="193"/>
      <c r="AE49" s="193"/>
      <c r="AF49" s="193"/>
      <c r="AG49" s="193"/>
      <c r="AH49" s="193"/>
      <c r="AI49" s="193"/>
      <c r="AJ49" s="248"/>
      <c r="AK49" s="248"/>
      <c r="AL49" s="248"/>
      <c r="AM49" s="248"/>
      <c r="AN49" s="248"/>
      <c r="AO49" s="190"/>
      <c r="AP49" s="190"/>
      <c r="AQ49" s="190"/>
      <c r="AR49" s="190"/>
      <c r="AS49" s="182">
        <f t="shared" si="2"/>
        <v>0</v>
      </c>
      <c r="AT49" s="108"/>
      <c r="AU49" s="108"/>
      <c r="AV49" s="247"/>
      <c r="AW49" s="248"/>
      <c r="AX49" s="248"/>
      <c r="AY49" s="248"/>
      <c r="AZ49" s="248"/>
      <c r="BA49" s="248"/>
      <c r="BB49" s="108"/>
      <c r="BC49" s="149"/>
      <c r="BD49" s="139" t="s">
        <v>161</v>
      </c>
    </row>
    <row r="50" spans="1:57" s="10" customFormat="1" ht="31.5" outlineLevel="1">
      <c r="A50" s="177">
        <v>17</v>
      </c>
      <c r="B50" s="178" t="s">
        <v>147</v>
      </c>
      <c r="C50" s="177" t="s">
        <v>57</v>
      </c>
      <c r="D50" s="177" t="s">
        <v>153</v>
      </c>
      <c r="E50" s="179">
        <v>44162</v>
      </c>
      <c r="F50" s="179">
        <v>44357</v>
      </c>
      <c r="G50" s="180">
        <f>SUM(G51:G56)</f>
        <v>21.22</v>
      </c>
      <c r="H50" s="180">
        <f>SUM(H51:H56)</f>
        <v>21.22</v>
      </c>
      <c r="I50" s="106"/>
      <c r="J50" s="106"/>
      <c r="K50" s="216">
        <f t="shared" si="0"/>
        <v>44357</v>
      </c>
      <c r="L50" s="163"/>
      <c r="M50" s="163"/>
      <c r="N50" s="163"/>
      <c r="O50" s="149"/>
      <c r="P50" s="182"/>
      <c r="Q50" s="182"/>
      <c r="R50" s="182"/>
      <c r="S50" s="182"/>
      <c r="T50" s="182">
        <f t="shared" si="1"/>
        <v>0</v>
      </c>
      <c r="U50" s="107"/>
      <c r="V50" s="107"/>
      <c r="W50" s="246"/>
      <c r="X50" s="246"/>
      <c r="Y50" s="246"/>
      <c r="Z50" s="246"/>
      <c r="AA50" s="246"/>
      <c r="AB50" s="246"/>
      <c r="AC50" s="183"/>
      <c r="AD50" s="183"/>
      <c r="AE50" s="183"/>
      <c r="AF50" s="183"/>
      <c r="AG50" s="183"/>
      <c r="AH50" s="183"/>
      <c r="AI50" s="183"/>
      <c r="AJ50" s="246"/>
      <c r="AK50" s="246"/>
      <c r="AL50" s="246"/>
      <c r="AM50" s="246"/>
      <c r="AN50" s="246"/>
      <c r="AO50" s="182"/>
      <c r="AP50" s="182"/>
      <c r="AQ50" s="182"/>
      <c r="AR50" s="182"/>
      <c r="AS50" s="182">
        <f t="shared" si="2"/>
        <v>0</v>
      </c>
      <c r="AT50" s="107"/>
      <c r="AU50" s="107"/>
      <c r="AV50" s="246"/>
      <c r="AW50" s="246"/>
      <c r="AX50" s="246"/>
      <c r="AY50" s="246"/>
      <c r="AZ50" s="246"/>
      <c r="BA50" s="246"/>
      <c r="BB50" s="107"/>
      <c r="BC50" s="149"/>
      <c r="BD50" s="35" t="s">
        <v>161</v>
      </c>
      <c r="BE50" s="104"/>
    </row>
    <row r="51" spans="1:57" s="10" customFormat="1" ht="90" outlineLevel="1">
      <c r="A51" s="48">
        <v>17.100000000000001</v>
      </c>
      <c r="B51" s="386" t="s">
        <v>148</v>
      </c>
      <c r="C51" s="48" t="s">
        <v>58</v>
      </c>
      <c r="D51" s="381" t="str">
        <f>D50</f>
        <v>MERC/CAPEX/2020-2021/WFH/SBR/09</v>
      </c>
      <c r="E51" s="382">
        <f t="shared" ref="E51:E56" si="16">E50</f>
        <v>44162</v>
      </c>
      <c r="F51" s="383">
        <f t="shared" si="3"/>
        <v>44357</v>
      </c>
      <c r="G51" s="384">
        <v>4.67</v>
      </c>
      <c r="H51" s="384">
        <v>4.67</v>
      </c>
      <c r="I51" s="135"/>
      <c r="J51" s="135"/>
      <c r="K51" s="158">
        <f t="shared" si="0"/>
        <v>44357</v>
      </c>
      <c r="L51" s="392" t="s">
        <v>298</v>
      </c>
      <c r="M51" s="387">
        <v>44722</v>
      </c>
      <c r="N51" s="392"/>
      <c r="O51" s="388" t="s">
        <v>421</v>
      </c>
      <c r="P51" s="94"/>
      <c r="Q51" s="94"/>
      <c r="R51" s="94"/>
      <c r="S51" s="94">
        <v>0</v>
      </c>
      <c r="T51" s="367">
        <f t="shared" si="1"/>
        <v>0</v>
      </c>
      <c r="U51" s="389">
        <f>46492000/10^7</f>
        <v>4.6492000000000004</v>
      </c>
      <c r="V51" s="94"/>
      <c r="W51" s="94"/>
      <c r="X51" s="94"/>
      <c r="Y51" s="94"/>
      <c r="Z51" s="94"/>
      <c r="AA51" s="94"/>
      <c r="AB51" s="94"/>
      <c r="AC51" s="390"/>
      <c r="AD51" s="390"/>
      <c r="AE51" s="390"/>
      <c r="AF51" s="390"/>
      <c r="AG51" s="391">
        <v>1</v>
      </c>
      <c r="AH51" s="390"/>
      <c r="AI51" s="390"/>
      <c r="AJ51" s="94"/>
      <c r="AK51" s="94"/>
      <c r="AL51" s="94"/>
      <c r="AM51" s="94"/>
      <c r="AN51" s="94"/>
      <c r="AO51" s="94"/>
      <c r="AP51" s="94"/>
      <c r="AQ51" s="94"/>
      <c r="AR51" s="389">
        <v>0</v>
      </c>
      <c r="AS51" s="367">
        <f t="shared" si="2"/>
        <v>0</v>
      </c>
      <c r="AT51" s="389">
        <v>4.6492000000000004</v>
      </c>
      <c r="AU51" s="389">
        <v>0</v>
      </c>
      <c r="AV51" s="297">
        <v>0</v>
      </c>
      <c r="AW51" s="94"/>
      <c r="AX51" s="94"/>
      <c r="AY51" s="94"/>
      <c r="AZ51" s="94"/>
      <c r="BA51" s="94"/>
      <c r="BB51" s="94"/>
      <c r="BC51" s="432" t="s">
        <v>299</v>
      </c>
      <c r="BD51" s="35" t="s">
        <v>172</v>
      </c>
    </row>
    <row r="52" spans="1:57" s="10" customFormat="1" ht="90" customHeight="1" outlineLevel="1">
      <c r="A52" s="48">
        <v>17.2</v>
      </c>
      <c r="B52" s="386" t="s">
        <v>149</v>
      </c>
      <c r="C52" s="48" t="s">
        <v>58</v>
      </c>
      <c r="D52" s="381" t="str">
        <f t="shared" ref="D52:D56" si="17">D51</f>
        <v>MERC/CAPEX/2020-2021/WFH/SBR/09</v>
      </c>
      <c r="E52" s="382">
        <f t="shared" si="16"/>
        <v>44162</v>
      </c>
      <c r="F52" s="383">
        <f t="shared" si="3"/>
        <v>44357</v>
      </c>
      <c r="G52" s="384">
        <v>3.53</v>
      </c>
      <c r="H52" s="384">
        <v>3.53</v>
      </c>
      <c r="I52" s="135"/>
      <c r="J52" s="135"/>
      <c r="K52" s="158">
        <f t="shared" si="0"/>
        <v>44357</v>
      </c>
      <c r="L52" s="387">
        <v>45012</v>
      </c>
      <c r="M52" s="387">
        <v>44722</v>
      </c>
      <c r="N52" s="387">
        <v>45342</v>
      </c>
      <c r="O52" s="388" t="s">
        <v>422</v>
      </c>
      <c r="P52" s="94"/>
      <c r="Q52" s="94"/>
      <c r="R52" s="94"/>
      <c r="S52" s="94">
        <v>0</v>
      </c>
      <c r="T52" s="367">
        <f t="shared" si="1"/>
        <v>0</v>
      </c>
      <c r="U52" s="94">
        <v>0</v>
      </c>
      <c r="V52" s="94">
        <f>39647536.26/10^7</f>
        <v>3.9647536259999998</v>
      </c>
      <c r="W52" s="94"/>
      <c r="X52" s="94"/>
      <c r="Y52" s="94"/>
      <c r="Z52" s="94"/>
      <c r="AA52" s="94"/>
      <c r="AB52" s="94"/>
      <c r="AC52" s="390"/>
      <c r="AD52" s="390"/>
      <c r="AE52" s="390"/>
      <c r="AF52" s="390"/>
      <c r="AG52" s="390"/>
      <c r="AH52" s="391">
        <v>1</v>
      </c>
      <c r="AI52" s="390"/>
      <c r="AJ52" s="94"/>
      <c r="AK52" s="94"/>
      <c r="AL52" s="94"/>
      <c r="AM52" s="94"/>
      <c r="AN52" s="94"/>
      <c r="AO52" s="94"/>
      <c r="AP52" s="94"/>
      <c r="AQ52" s="94"/>
      <c r="AR52" s="389">
        <v>0</v>
      </c>
      <c r="AS52" s="367">
        <f t="shared" si="2"/>
        <v>0</v>
      </c>
      <c r="AT52" s="389">
        <v>0</v>
      </c>
      <c r="AU52" s="389">
        <v>3.9647536259999998</v>
      </c>
      <c r="AV52" s="297">
        <v>0</v>
      </c>
      <c r="AW52" s="94"/>
      <c r="AX52" s="94"/>
      <c r="AY52" s="94"/>
      <c r="AZ52" s="94"/>
      <c r="BA52" s="94"/>
      <c r="BB52" s="94"/>
      <c r="BC52" s="432" t="s">
        <v>300</v>
      </c>
      <c r="BD52" s="35" t="s">
        <v>172</v>
      </c>
    </row>
    <row r="53" spans="1:57" s="10" customFormat="1" ht="90" customHeight="1" outlineLevel="1">
      <c r="A53" s="48">
        <v>17.3</v>
      </c>
      <c r="B53" s="386" t="s">
        <v>150</v>
      </c>
      <c r="C53" s="48" t="s">
        <v>58</v>
      </c>
      <c r="D53" s="381" t="str">
        <f t="shared" si="17"/>
        <v>MERC/CAPEX/2020-2021/WFH/SBR/09</v>
      </c>
      <c r="E53" s="382">
        <f t="shared" si="16"/>
        <v>44162</v>
      </c>
      <c r="F53" s="383">
        <f t="shared" si="3"/>
        <v>44357</v>
      </c>
      <c r="G53" s="384">
        <v>0.84</v>
      </c>
      <c r="H53" s="384">
        <v>0.84</v>
      </c>
      <c r="I53" s="135"/>
      <c r="J53" s="135"/>
      <c r="K53" s="158">
        <f t="shared" si="0"/>
        <v>44357</v>
      </c>
      <c r="L53" s="387"/>
      <c r="M53" s="387">
        <v>44722</v>
      </c>
      <c r="N53" s="387"/>
      <c r="O53" s="393" t="s">
        <v>423</v>
      </c>
      <c r="P53" s="94"/>
      <c r="Q53" s="94"/>
      <c r="R53" s="94"/>
      <c r="S53" s="94">
        <v>0</v>
      </c>
      <c r="T53" s="367">
        <f t="shared" si="1"/>
        <v>0</v>
      </c>
      <c r="U53" s="94">
        <v>0</v>
      </c>
      <c r="V53" s="94">
        <v>0</v>
      </c>
      <c r="W53" s="255">
        <v>0.84</v>
      </c>
      <c r="X53" s="255"/>
      <c r="Y53" s="255"/>
      <c r="Z53" s="255"/>
      <c r="AA53" s="255"/>
      <c r="AB53" s="255"/>
      <c r="AC53" s="390"/>
      <c r="AD53" s="390"/>
      <c r="AE53" s="390"/>
      <c r="AF53" s="390"/>
      <c r="AG53" s="390"/>
      <c r="AH53" s="391">
        <v>0.5</v>
      </c>
      <c r="AI53" s="391">
        <v>0.5</v>
      </c>
      <c r="AJ53" s="255"/>
      <c r="AK53" s="255"/>
      <c r="AL53" s="255"/>
      <c r="AM53" s="255"/>
      <c r="AN53" s="255"/>
      <c r="AO53" s="94"/>
      <c r="AP53" s="94"/>
      <c r="AQ53" s="94"/>
      <c r="AR53" s="389">
        <v>0</v>
      </c>
      <c r="AS53" s="367">
        <f t="shared" si="2"/>
        <v>0</v>
      </c>
      <c r="AT53" s="389">
        <v>0</v>
      </c>
      <c r="AU53" s="389">
        <v>0</v>
      </c>
      <c r="AV53" s="394">
        <v>0.84</v>
      </c>
      <c r="AW53" s="255"/>
      <c r="AX53" s="255"/>
      <c r="AY53" s="255"/>
      <c r="AZ53" s="255"/>
      <c r="BA53" s="255"/>
      <c r="BB53" s="94"/>
      <c r="BC53" s="432" t="s">
        <v>501</v>
      </c>
      <c r="BD53" s="102" t="s">
        <v>164</v>
      </c>
    </row>
    <row r="54" spans="1:57" s="10" customFormat="1" ht="409.5" customHeight="1" outlineLevel="1">
      <c r="A54" s="48">
        <v>17.399999999999999</v>
      </c>
      <c r="B54" s="386" t="s">
        <v>151</v>
      </c>
      <c r="C54" s="48" t="s">
        <v>58</v>
      </c>
      <c r="D54" s="381" t="str">
        <f t="shared" si="17"/>
        <v>MERC/CAPEX/2020-2021/WFH/SBR/09</v>
      </c>
      <c r="E54" s="382">
        <f t="shared" si="16"/>
        <v>44162</v>
      </c>
      <c r="F54" s="383">
        <f t="shared" si="3"/>
        <v>44357</v>
      </c>
      <c r="G54" s="384">
        <v>2.95</v>
      </c>
      <c r="H54" s="384">
        <v>2.95</v>
      </c>
      <c r="I54" s="135"/>
      <c r="J54" s="135"/>
      <c r="K54" s="158">
        <f t="shared" si="0"/>
        <v>44357</v>
      </c>
      <c r="L54" s="387">
        <v>44277</v>
      </c>
      <c r="M54" s="387">
        <v>44722</v>
      </c>
      <c r="N54" s="387">
        <v>44685</v>
      </c>
      <c r="O54" s="388" t="s">
        <v>212</v>
      </c>
      <c r="P54" s="94"/>
      <c r="Q54" s="94"/>
      <c r="R54" s="94"/>
      <c r="S54" s="94">
        <v>0</v>
      </c>
      <c r="T54" s="367">
        <f t="shared" si="1"/>
        <v>0</v>
      </c>
      <c r="U54" s="389">
        <f>29470500/10^7</f>
        <v>2.9470499999999999</v>
      </c>
      <c r="V54" s="94"/>
      <c r="W54" s="94"/>
      <c r="X54" s="94"/>
      <c r="Y54" s="94"/>
      <c r="Z54" s="94"/>
      <c r="AA54" s="94"/>
      <c r="AB54" s="94"/>
      <c r="AC54" s="390"/>
      <c r="AD54" s="390"/>
      <c r="AE54" s="390"/>
      <c r="AF54" s="390"/>
      <c r="AG54" s="391">
        <v>1</v>
      </c>
      <c r="AH54" s="390"/>
      <c r="AI54" s="390"/>
      <c r="AJ54" s="94"/>
      <c r="AK54" s="94"/>
      <c r="AL54" s="94"/>
      <c r="AM54" s="94"/>
      <c r="AN54" s="94"/>
      <c r="AO54" s="94"/>
      <c r="AP54" s="94"/>
      <c r="AQ54" s="94"/>
      <c r="AR54" s="389">
        <v>0</v>
      </c>
      <c r="AS54" s="367">
        <f t="shared" si="2"/>
        <v>0</v>
      </c>
      <c r="AT54" s="389">
        <v>2.9470499999999999</v>
      </c>
      <c r="AU54" s="389">
        <v>0</v>
      </c>
      <c r="AV54" s="297"/>
      <c r="AW54" s="94"/>
      <c r="AX54" s="94"/>
      <c r="AY54" s="94"/>
      <c r="AZ54" s="94"/>
      <c r="BA54" s="94"/>
      <c r="BB54" s="94"/>
      <c r="BC54" s="432" t="s">
        <v>301</v>
      </c>
      <c r="BD54" s="102" t="s">
        <v>172</v>
      </c>
    </row>
    <row r="55" spans="1:57" s="10" customFormat="1" ht="90" customHeight="1" outlineLevel="1">
      <c r="A55" s="48">
        <v>17.5</v>
      </c>
      <c r="B55" s="386" t="s">
        <v>152</v>
      </c>
      <c r="C55" s="48" t="s">
        <v>58</v>
      </c>
      <c r="D55" s="381" t="str">
        <f t="shared" si="17"/>
        <v>MERC/CAPEX/2020-2021/WFH/SBR/09</v>
      </c>
      <c r="E55" s="382">
        <f t="shared" si="16"/>
        <v>44162</v>
      </c>
      <c r="F55" s="383">
        <f t="shared" si="3"/>
        <v>44357</v>
      </c>
      <c r="G55" s="384">
        <v>7.57</v>
      </c>
      <c r="H55" s="384">
        <v>7.57</v>
      </c>
      <c r="I55" s="135"/>
      <c r="J55" s="135"/>
      <c r="K55" s="158">
        <f t="shared" si="0"/>
        <v>44357</v>
      </c>
      <c r="L55" s="387"/>
      <c r="M55" s="387">
        <v>44722</v>
      </c>
      <c r="N55" s="387"/>
      <c r="O55" s="393" t="s">
        <v>302</v>
      </c>
      <c r="P55" s="94"/>
      <c r="Q55" s="94"/>
      <c r="R55" s="94"/>
      <c r="S55" s="94">
        <v>0</v>
      </c>
      <c r="T55" s="367">
        <f t="shared" si="1"/>
        <v>0</v>
      </c>
      <c r="U55" s="94">
        <v>0</v>
      </c>
      <c r="V55" s="94">
        <v>0</v>
      </c>
      <c r="W55" s="94">
        <v>7.57</v>
      </c>
      <c r="X55" s="94"/>
      <c r="Y55" s="94"/>
      <c r="Z55" s="94"/>
      <c r="AA55" s="94"/>
      <c r="AB55" s="94"/>
      <c r="AC55" s="390"/>
      <c r="AD55" s="390"/>
      <c r="AE55" s="390"/>
      <c r="AF55" s="390"/>
      <c r="AG55" s="390"/>
      <c r="AH55" s="391"/>
      <c r="AI55" s="390">
        <v>1</v>
      </c>
      <c r="AJ55" s="94"/>
      <c r="AK55" s="94"/>
      <c r="AL55" s="94"/>
      <c r="AM55" s="94"/>
      <c r="AN55" s="94"/>
      <c r="AO55" s="94"/>
      <c r="AP55" s="94"/>
      <c r="AQ55" s="94"/>
      <c r="AR55" s="389">
        <v>0</v>
      </c>
      <c r="AS55" s="367">
        <f t="shared" si="2"/>
        <v>0</v>
      </c>
      <c r="AT55" s="389">
        <v>0</v>
      </c>
      <c r="AU55" s="389">
        <v>0</v>
      </c>
      <c r="AV55" s="297">
        <v>0</v>
      </c>
      <c r="AW55" s="94"/>
      <c r="AX55" s="94"/>
      <c r="AY55" s="94"/>
      <c r="AZ55" s="94"/>
      <c r="BA55" s="94"/>
      <c r="BB55" s="94"/>
      <c r="BC55" s="432" t="s">
        <v>217</v>
      </c>
      <c r="BD55" s="102" t="s">
        <v>164</v>
      </c>
    </row>
    <row r="56" spans="1:57" s="10" customFormat="1" ht="31.5" outlineLevel="1">
      <c r="A56" s="48"/>
      <c r="B56" s="395" t="s">
        <v>31</v>
      </c>
      <c r="C56" s="48" t="s">
        <v>31</v>
      </c>
      <c r="D56" s="381" t="str">
        <f t="shared" si="17"/>
        <v>MERC/CAPEX/2020-2021/WFH/SBR/09</v>
      </c>
      <c r="E56" s="382">
        <f t="shared" si="16"/>
        <v>44162</v>
      </c>
      <c r="F56" s="383">
        <f t="shared" si="3"/>
        <v>44357</v>
      </c>
      <c r="G56" s="384">
        <v>1.66</v>
      </c>
      <c r="H56" s="384">
        <v>1.66</v>
      </c>
      <c r="I56" s="135"/>
      <c r="J56" s="135"/>
      <c r="K56" s="158">
        <f t="shared" si="0"/>
        <v>44357</v>
      </c>
      <c r="L56" s="158"/>
      <c r="M56" s="158"/>
      <c r="N56" s="158"/>
      <c r="O56" s="137"/>
      <c r="P56" s="94"/>
      <c r="Q56" s="94"/>
      <c r="R56" s="94"/>
      <c r="S56" s="94"/>
      <c r="T56" s="367">
        <f t="shared" si="1"/>
        <v>0</v>
      </c>
      <c r="U56" s="94"/>
      <c r="V56" s="94">
        <f>675241/10^7</f>
        <v>6.7524100000000004E-2</v>
      </c>
      <c r="W56" s="255"/>
      <c r="X56" s="255"/>
      <c r="Y56" s="255"/>
      <c r="Z56" s="255"/>
      <c r="AA56" s="255"/>
      <c r="AB56" s="255"/>
      <c r="AC56" s="136"/>
      <c r="AD56" s="136"/>
      <c r="AE56" s="136"/>
      <c r="AF56" s="136"/>
      <c r="AG56" s="136"/>
      <c r="AH56" s="136"/>
      <c r="AI56" s="136"/>
      <c r="AJ56" s="255"/>
      <c r="AK56" s="255"/>
      <c r="AL56" s="255"/>
      <c r="AM56" s="255"/>
      <c r="AN56" s="255"/>
      <c r="AO56" s="94"/>
      <c r="AP56" s="94"/>
      <c r="AQ56" s="94"/>
      <c r="AR56" s="94"/>
      <c r="AS56" s="367">
        <f t="shared" si="2"/>
        <v>0</v>
      </c>
      <c r="AT56" s="94"/>
      <c r="AU56" s="94">
        <v>6.7524100000000004E-2</v>
      </c>
      <c r="AV56" s="255"/>
      <c r="AW56" s="255"/>
      <c r="AX56" s="255"/>
      <c r="AY56" s="255"/>
      <c r="AZ56" s="255"/>
      <c r="BA56" s="255"/>
      <c r="BB56" s="94"/>
      <c r="BC56" s="396" t="s">
        <v>303</v>
      </c>
      <c r="BD56" s="35" t="s">
        <v>161</v>
      </c>
    </row>
    <row r="57" spans="1:57" s="10" customFormat="1" ht="78.75" outlineLevel="1">
      <c r="A57" s="177" t="s">
        <v>113</v>
      </c>
      <c r="B57" s="178" t="s">
        <v>114</v>
      </c>
      <c r="C57" s="177" t="s">
        <v>57</v>
      </c>
      <c r="D57" s="177" t="s">
        <v>115</v>
      </c>
      <c r="E57" s="179">
        <v>42403</v>
      </c>
      <c r="F57" s="179">
        <v>42585</v>
      </c>
      <c r="G57" s="180">
        <f>SUM(G58)</f>
        <v>3.9772580142857143</v>
      </c>
      <c r="H57" s="180">
        <f>SUM(H58)</f>
        <v>3.9772580142857143</v>
      </c>
      <c r="I57" s="106"/>
      <c r="J57" s="106"/>
      <c r="K57" s="216">
        <f t="shared" si="0"/>
        <v>42585</v>
      </c>
      <c r="L57" s="163"/>
      <c r="M57" s="163"/>
      <c r="N57" s="163"/>
      <c r="O57" s="149"/>
      <c r="P57" s="182"/>
      <c r="Q57" s="182"/>
      <c r="R57" s="182"/>
      <c r="S57" s="182"/>
      <c r="T57" s="182">
        <f t="shared" si="1"/>
        <v>0</v>
      </c>
      <c r="U57" s="107"/>
      <c r="V57" s="107"/>
      <c r="W57" s="246"/>
      <c r="X57" s="246"/>
      <c r="Y57" s="246"/>
      <c r="Z57" s="246"/>
      <c r="AA57" s="246"/>
      <c r="AB57" s="246"/>
      <c r="AC57" s="183"/>
      <c r="AD57" s="183"/>
      <c r="AE57" s="183"/>
      <c r="AF57" s="183"/>
      <c r="AG57" s="183"/>
      <c r="AH57" s="183"/>
      <c r="AI57" s="183"/>
      <c r="AJ57" s="246"/>
      <c r="AK57" s="246"/>
      <c r="AL57" s="246"/>
      <c r="AM57" s="246"/>
      <c r="AN57" s="246"/>
      <c r="AO57" s="182"/>
      <c r="AP57" s="182"/>
      <c r="AQ57" s="182"/>
      <c r="AR57" s="182"/>
      <c r="AS57" s="182">
        <f t="shared" si="2"/>
        <v>0</v>
      </c>
      <c r="AT57" s="107"/>
      <c r="AU57" s="107"/>
      <c r="AV57" s="246"/>
      <c r="AW57" s="246"/>
      <c r="AX57" s="246"/>
      <c r="AY57" s="246"/>
      <c r="AZ57" s="246"/>
      <c r="BA57" s="246"/>
      <c r="BB57" s="107"/>
      <c r="BC57" s="149"/>
      <c r="BD57" s="116" t="s">
        <v>161</v>
      </c>
      <c r="BE57" s="104"/>
    </row>
    <row r="58" spans="1:57" ht="60" outlineLevel="1">
      <c r="A58" s="48">
        <v>1</v>
      </c>
      <c r="B58" s="386" t="s">
        <v>116</v>
      </c>
      <c r="C58" s="48" t="s">
        <v>58</v>
      </c>
      <c r="D58" s="381" t="str">
        <f>D57</f>
        <v>MERC/CAPEX/20162017/00423</v>
      </c>
      <c r="E58" s="397">
        <f t="shared" ref="E58" si="18">E57</f>
        <v>42403</v>
      </c>
      <c r="F58" s="383">
        <f t="shared" ref="F58:F66" si="19">IF(F57=0,"-",F57)</f>
        <v>42585</v>
      </c>
      <c r="G58" s="384">
        <v>3.9772580142857143</v>
      </c>
      <c r="H58" s="384">
        <v>3.9772580142857143</v>
      </c>
      <c r="I58" s="135"/>
      <c r="J58" s="135"/>
      <c r="K58" s="158">
        <f t="shared" si="0"/>
        <v>42585</v>
      </c>
      <c r="L58" s="387">
        <v>42903</v>
      </c>
      <c r="M58" s="387">
        <v>43315</v>
      </c>
      <c r="N58" s="387">
        <v>43621</v>
      </c>
      <c r="O58" s="388" t="s">
        <v>213</v>
      </c>
      <c r="P58" s="94">
        <v>0</v>
      </c>
      <c r="Q58" s="389">
        <f>(28151999/10^7)/3*2</f>
        <v>1.8767999333333334</v>
      </c>
      <c r="R58" s="389">
        <v>0</v>
      </c>
      <c r="S58" s="389">
        <v>0</v>
      </c>
      <c r="T58" s="367">
        <f t="shared" si="1"/>
        <v>1.8767999333333334</v>
      </c>
      <c r="U58" s="389">
        <v>7.0000000000000007E-2</v>
      </c>
      <c r="V58" s="389">
        <v>0</v>
      </c>
      <c r="W58" s="297">
        <v>0</v>
      </c>
      <c r="X58" s="297"/>
      <c r="Y58" s="297"/>
      <c r="Z58" s="297"/>
      <c r="AA58" s="297"/>
      <c r="AB58" s="297"/>
      <c r="AC58" s="390"/>
      <c r="AD58" s="391">
        <v>1</v>
      </c>
      <c r="AE58" s="390"/>
      <c r="AF58" s="390"/>
      <c r="AG58" s="390"/>
      <c r="AH58" s="390"/>
      <c r="AI58" s="390"/>
      <c r="AJ58" s="297"/>
      <c r="AK58" s="297"/>
      <c r="AL58" s="297"/>
      <c r="AM58" s="297"/>
      <c r="AN58" s="297"/>
      <c r="AO58" s="389">
        <v>0</v>
      </c>
      <c r="AP58" s="389">
        <f>(28151999/10^7)*2/3</f>
        <v>1.8767999333333334</v>
      </c>
      <c r="AQ58" s="389">
        <v>0</v>
      </c>
      <c r="AR58" s="389">
        <v>0</v>
      </c>
      <c r="AS58" s="367">
        <f t="shared" si="2"/>
        <v>1.8767999333333334</v>
      </c>
      <c r="AT58" s="389">
        <v>6.8999981000000002E-2</v>
      </c>
      <c r="AU58" s="389"/>
      <c r="AV58" s="297"/>
      <c r="AW58" s="297"/>
      <c r="AX58" s="297"/>
      <c r="AY58" s="297"/>
      <c r="AZ58" s="297"/>
      <c r="BA58" s="297"/>
      <c r="BB58" s="398"/>
      <c r="BC58" s="432" t="s">
        <v>304</v>
      </c>
      <c r="BD58" s="102" t="s">
        <v>172</v>
      </c>
    </row>
    <row r="59" spans="1:57" s="10" customFormat="1" ht="31.5" outlineLevel="1">
      <c r="A59" s="177" t="s">
        <v>117</v>
      </c>
      <c r="B59" s="178" t="s">
        <v>118</v>
      </c>
      <c r="C59" s="177" t="s">
        <v>57</v>
      </c>
      <c r="D59" s="177" t="s">
        <v>119</v>
      </c>
      <c r="E59" s="179">
        <v>42608</v>
      </c>
      <c r="F59" s="179">
        <v>42643</v>
      </c>
      <c r="G59" s="180">
        <f>SUM(G60)</f>
        <v>4.0552000000000001</v>
      </c>
      <c r="H59" s="180">
        <f>SUM(H60)</f>
        <v>4.0552000000000001</v>
      </c>
      <c r="I59" s="106"/>
      <c r="J59" s="106"/>
      <c r="K59" s="216">
        <f t="shared" si="0"/>
        <v>42643</v>
      </c>
      <c r="L59" s="163"/>
      <c r="M59" s="163"/>
      <c r="N59" s="163"/>
      <c r="O59" s="149"/>
      <c r="P59" s="182"/>
      <c r="Q59" s="182"/>
      <c r="R59" s="182"/>
      <c r="S59" s="182"/>
      <c r="T59" s="182">
        <f t="shared" si="1"/>
        <v>0</v>
      </c>
      <c r="U59" s="107"/>
      <c r="V59" s="107"/>
      <c r="W59" s="246"/>
      <c r="X59" s="246"/>
      <c r="Y59" s="246"/>
      <c r="Z59" s="246"/>
      <c r="AA59" s="246"/>
      <c r="AB59" s="246"/>
      <c r="AC59" s="183"/>
      <c r="AD59" s="183"/>
      <c r="AE59" s="183"/>
      <c r="AF59" s="183"/>
      <c r="AG59" s="183"/>
      <c r="AH59" s="183"/>
      <c r="AI59" s="183"/>
      <c r="AJ59" s="246"/>
      <c r="AK59" s="246"/>
      <c r="AL59" s="246"/>
      <c r="AM59" s="246"/>
      <c r="AN59" s="246"/>
      <c r="AO59" s="182"/>
      <c r="AP59" s="182"/>
      <c r="AQ59" s="182"/>
      <c r="AR59" s="182"/>
      <c r="AS59" s="182">
        <f t="shared" si="2"/>
        <v>0</v>
      </c>
      <c r="AT59" s="107"/>
      <c r="AU59" s="107"/>
      <c r="AV59" s="246"/>
      <c r="AW59" s="246"/>
      <c r="AX59" s="246"/>
      <c r="AY59" s="246"/>
      <c r="AZ59" s="246"/>
      <c r="BA59" s="246"/>
      <c r="BB59" s="107"/>
      <c r="BC59" s="149"/>
      <c r="BD59" s="35" t="s">
        <v>161</v>
      </c>
      <c r="BE59" s="104"/>
    </row>
    <row r="60" spans="1:57" ht="60" outlineLevel="1">
      <c r="A60" s="194">
        <v>1</v>
      </c>
      <c r="B60" s="199" t="s">
        <v>120</v>
      </c>
      <c r="C60" s="194" t="s">
        <v>58</v>
      </c>
      <c r="D60" s="196" t="str">
        <f>D59</f>
        <v>MERC/CAPEX/20162017/00774</v>
      </c>
      <c r="E60" s="201">
        <f>E59</f>
        <v>42608</v>
      </c>
      <c r="F60" s="188">
        <f t="shared" si="19"/>
        <v>42643</v>
      </c>
      <c r="G60" s="198">
        <v>4.0552000000000001</v>
      </c>
      <c r="H60" s="198">
        <v>4.0552000000000001</v>
      </c>
      <c r="I60" s="106"/>
      <c r="J60" s="106"/>
      <c r="K60" s="163">
        <f t="shared" si="0"/>
        <v>42643</v>
      </c>
      <c r="L60" s="163"/>
      <c r="M60" s="163"/>
      <c r="N60" s="163"/>
      <c r="O60" s="149"/>
      <c r="P60" s="190">
        <v>0</v>
      </c>
      <c r="Q60" s="190"/>
      <c r="R60" s="190"/>
      <c r="S60" s="190"/>
      <c r="T60" s="182">
        <f t="shared" si="1"/>
        <v>0</v>
      </c>
      <c r="U60" s="108"/>
      <c r="V60" s="108"/>
      <c r="W60" s="247"/>
      <c r="X60" s="247"/>
      <c r="Y60" s="247"/>
      <c r="Z60" s="247"/>
      <c r="AA60" s="247"/>
      <c r="AB60" s="247"/>
      <c r="AC60" s="183"/>
      <c r="AD60" s="183"/>
      <c r="AE60" s="183"/>
      <c r="AF60" s="183"/>
      <c r="AG60" s="183"/>
      <c r="AH60" s="183"/>
      <c r="AI60" s="183"/>
      <c r="AJ60" s="247"/>
      <c r="AK60" s="247"/>
      <c r="AL60" s="247"/>
      <c r="AM60" s="247"/>
      <c r="AN60" s="247"/>
      <c r="AO60" s="190">
        <v>0</v>
      </c>
      <c r="AP60" s="190"/>
      <c r="AQ60" s="190"/>
      <c r="AR60" s="190"/>
      <c r="AS60" s="182">
        <f t="shared" si="2"/>
        <v>0</v>
      </c>
      <c r="AT60" s="108"/>
      <c r="AU60" s="108"/>
      <c r="AV60" s="247"/>
      <c r="AW60" s="247"/>
      <c r="AX60" s="247"/>
      <c r="AY60" s="247"/>
      <c r="AZ60" s="247"/>
      <c r="BA60" s="247"/>
      <c r="BB60" s="108"/>
      <c r="BC60" s="220" t="s">
        <v>177</v>
      </c>
      <c r="BD60" s="35" t="s">
        <v>165</v>
      </c>
    </row>
    <row r="61" spans="1:57" s="10" customFormat="1" ht="31.5" outlineLevel="1">
      <c r="A61" s="177" t="s">
        <v>121</v>
      </c>
      <c r="B61" s="178" t="s">
        <v>122</v>
      </c>
      <c r="C61" s="177" t="s">
        <v>57</v>
      </c>
      <c r="D61" s="177" t="s">
        <v>123</v>
      </c>
      <c r="E61" s="179">
        <v>42844</v>
      </c>
      <c r="F61" s="179">
        <v>43052</v>
      </c>
      <c r="G61" s="180">
        <f>SUM(G62:G64)</f>
        <v>3.95</v>
      </c>
      <c r="H61" s="180">
        <f>SUM(H62:H64)</f>
        <v>3.95</v>
      </c>
      <c r="I61" s="106"/>
      <c r="J61" s="106"/>
      <c r="K61" s="216">
        <f t="shared" si="0"/>
        <v>43052</v>
      </c>
      <c r="L61" s="163"/>
      <c r="M61" s="163"/>
      <c r="N61" s="163"/>
      <c r="O61" s="149"/>
      <c r="P61" s="182"/>
      <c r="Q61" s="182"/>
      <c r="R61" s="182"/>
      <c r="S61" s="182"/>
      <c r="T61" s="182">
        <f t="shared" si="1"/>
        <v>0</v>
      </c>
      <c r="U61" s="107"/>
      <c r="V61" s="107"/>
      <c r="W61" s="246"/>
      <c r="X61" s="246"/>
      <c r="Y61" s="246"/>
      <c r="Z61" s="246"/>
      <c r="AA61" s="246"/>
      <c r="AB61" s="246"/>
      <c r="AC61" s="183"/>
      <c r="AD61" s="183"/>
      <c r="AE61" s="183"/>
      <c r="AF61" s="183"/>
      <c r="AG61" s="183"/>
      <c r="AH61" s="183"/>
      <c r="AI61" s="183"/>
      <c r="AJ61" s="246"/>
      <c r="AK61" s="246"/>
      <c r="AL61" s="246"/>
      <c r="AM61" s="246"/>
      <c r="AN61" s="246"/>
      <c r="AO61" s="182"/>
      <c r="AP61" s="182"/>
      <c r="AQ61" s="182"/>
      <c r="AR61" s="182"/>
      <c r="AS61" s="182">
        <f t="shared" si="2"/>
        <v>0</v>
      </c>
      <c r="AT61" s="107"/>
      <c r="AU61" s="107"/>
      <c r="AV61" s="246"/>
      <c r="AW61" s="246"/>
      <c r="AX61" s="246"/>
      <c r="AY61" s="246"/>
      <c r="AZ61" s="246"/>
      <c r="BA61" s="246"/>
      <c r="BB61" s="107"/>
      <c r="BC61" s="149"/>
      <c r="BD61" s="35" t="s">
        <v>161</v>
      </c>
      <c r="BE61" s="104"/>
    </row>
    <row r="62" spans="1:57" ht="60" outlineLevel="1">
      <c r="A62" s="194">
        <v>1</v>
      </c>
      <c r="B62" s="199" t="s">
        <v>124</v>
      </c>
      <c r="C62" s="194" t="s">
        <v>58</v>
      </c>
      <c r="D62" s="202" t="str">
        <f>D61</f>
        <v>MERC/CAPEX/20172018/4653</v>
      </c>
      <c r="E62" s="201">
        <f>E61</f>
        <v>42844</v>
      </c>
      <c r="F62" s="188">
        <f t="shared" si="19"/>
        <v>43052</v>
      </c>
      <c r="G62" s="198">
        <f>1*1.45</f>
        <v>1.45</v>
      </c>
      <c r="H62" s="198">
        <f>1*1.45</f>
        <v>1.45</v>
      </c>
      <c r="I62" s="106"/>
      <c r="J62" s="106"/>
      <c r="K62" s="163">
        <f t="shared" si="0"/>
        <v>43052</v>
      </c>
      <c r="L62" s="217">
        <v>43481</v>
      </c>
      <c r="M62" s="217">
        <v>43782</v>
      </c>
      <c r="N62" s="217">
        <v>44442</v>
      </c>
      <c r="O62" s="224" t="s">
        <v>214</v>
      </c>
      <c r="P62" s="190">
        <v>0</v>
      </c>
      <c r="Q62" s="192">
        <v>0</v>
      </c>
      <c r="R62" s="192">
        <v>0</v>
      </c>
      <c r="S62" s="192">
        <f>17765000/10^7</f>
        <v>1.7765</v>
      </c>
      <c r="T62" s="182">
        <f t="shared" si="1"/>
        <v>1.7765</v>
      </c>
      <c r="U62" s="226"/>
      <c r="V62" s="226"/>
      <c r="W62" s="248"/>
      <c r="X62" s="248"/>
      <c r="Y62" s="248"/>
      <c r="Z62" s="248"/>
      <c r="AA62" s="248"/>
      <c r="AB62" s="248"/>
      <c r="AC62" s="193"/>
      <c r="AD62" s="193"/>
      <c r="AE62" s="193"/>
      <c r="AF62" s="191">
        <v>1</v>
      </c>
      <c r="AG62" s="193"/>
      <c r="AH62" s="193"/>
      <c r="AI62" s="193"/>
      <c r="AJ62" s="248"/>
      <c r="AK62" s="248"/>
      <c r="AL62" s="248"/>
      <c r="AM62" s="248"/>
      <c r="AN62" s="248"/>
      <c r="AO62" s="192">
        <v>0</v>
      </c>
      <c r="AP62" s="192">
        <v>0</v>
      </c>
      <c r="AQ62" s="192">
        <v>0</v>
      </c>
      <c r="AR62" s="192">
        <f>17765000/10^7</f>
        <v>1.7765</v>
      </c>
      <c r="AS62" s="182">
        <f t="shared" si="2"/>
        <v>1.7765</v>
      </c>
      <c r="AT62" s="226"/>
      <c r="AU62" s="226"/>
      <c r="AV62" s="248"/>
      <c r="AW62" s="248"/>
      <c r="AX62" s="248"/>
      <c r="AY62" s="248"/>
      <c r="AZ62" s="248"/>
      <c r="BA62" s="248"/>
      <c r="BB62" s="228"/>
      <c r="BC62" s="222" t="s">
        <v>218</v>
      </c>
      <c r="BD62" s="139" t="s">
        <v>172</v>
      </c>
    </row>
    <row r="63" spans="1:57" s="10" customFormat="1" ht="90" outlineLevel="1">
      <c r="A63" s="48">
        <v>2</v>
      </c>
      <c r="B63" s="386" t="s">
        <v>125</v>
      </c>
      <c r="C63" s="48" t="s">
        <v>58</v>
      </c>
      <c r="D63" s="381" t="str">
        <f t="shared" ref="D63:E64" si="20">D62</f>
        <v>MERC/CAPEX/20172018/4653</v>
      </c>
      <c r="E63" s="382">
        <f t="shared" si="20"/>
        <v>42844</v>
      </c>
      <c r="F63" s="383">
        <f t="shared" si="19"/>
        <v>43052</v>
      </c>
      <c r="G63" s="384">
        <f>2*1.25</f>
        <v>2.5</v>
      </c>
      <c r="H63" s="384">
        <f>2*1.25</f>
        <v>2.5</v>
      </c>
      <c r="I63" s="135"/>
      <c r="J63" s="135"/>
      <c r="K63" s="158">
        <f t="shared" si="0"/>
        <v>43052</v>
      </c>
      <c r="L63" s="387">
        <v>44610</v>
      </c>
      <c r="M63" s="387">
        <v>43782</v>
      </c>
      <c r="N63" s="387">
        <v>44984</v>
      </c>
      <c r="O63" s="392" t="s">
        <v>214</v>
      </c>
      <c r="P63" s="94">
        <v>0</v>
      </c>
      <c r="Q63" s="94">
        <v>0</v>
      </c>
      <c r="R63" s="94">
        <v>0</v>
      </c>
      <c r="S63" s="94">
        <v>0</v>
      </c>
      <c r="T63" s="367">
        <f t="shared" si="1"/>
        <v>0</v>
      </c>
      <c r="U63" s="94">
        <f>21846524.01/10^7</f>
        <v>2.1846524010000001</v>
      </c>
      <c r="V63" s="94"/>
      <c r="W63" s="94"/>
      <c r="X63" s="94"/>
      <c r="Y63" s="94"/>
      <c r="Z63" s="94"/>
      <c r="AA63" s="94"/>
      <c r="AB63" s="94"/>
      <c r="AC63" s="390"/>
      <c r="AD63" s="390"/>
      <c r="AE63" s="390"/>
      <c r="AF63" s="390"/>
      <c r="AG63" s="391">
        <v>1</v>
      </c>
      <c r="AH63" s="391"/>
      <c r="AI63" s="391"/>
      <c r="AJ63" s="94"/>
      <c r="AK63" s="94"/>
      <c r="AL63" s="94"/>
      <c r="AM63" s="94"/>
      <c r="AN63" s="94"/>
      <c r="AO63" s="94">
        <v>0</v>
      </c>
      <c r="AP63" s="94">
        <v>0</v>
      </c>
      <c r="AQ63" s="94">
        <v>0</v>
      </c>
      <c r="AR63" s="389">
        <v>0</v>
      </c>
      <c r="AS63" s="367">
        <f t="shared" si="2"/>
        <v>0</v>
      </c>
      <c r="AT63" s="389">
        <v>2.1846524010000001</v>
      </c>
      <c r="AU63" s="389"/>
      <c r="AV63" s="297"/>
      <c r="AW63" s="94"/>
      <c r="AX63" s="94"/>
      <c r="AY63" s="94"/>
      <c r="AZ63" s="94"/>
      <c r="BA63" s="94"/>
      <c r="BB63" s="94"/>
      <c r="BC63" s="433" t="s">
        <v>305</v>
      </c>
      <c r="BD63" s="102" t="s">
        <v>172</v>
      </c>
    </row>
    <row r="64" spans="1:57" ht="15.75" outlineLevel="1">
      <c r="A64" s="194"/>
      <c r="B64" s="199" t="s">
        <v>31</v>
      </c>
      <c r="C64" s="194" t="s">
        <v>31</v>
      </c>
      <c r="D64" s="202" t="str">
        <f t="shared" ref="D64" si="21">D63</f>
        <v>MERC/CAPEX/20172018/4653</v>
      </c>
      <c r="E64" s="201">
        <f t="shared" si="20"/>
        <v>42844</v>
      </c>
      <c r="F64" s="188">
        <f t="shared" si="19"/>
        <v>43052</v>
      </c>
      <c r="G64" s="198"/>
      <c r="H64" s="198"/>
      <c r="I64" s="106"/>
      <c r="J64" s="106"/>
      <c r="K64" s="163">
        <f t="shared" si="0"/>
        <v>43052</v>
      </c>
      <c r="L64" s="163"/>
      <c r="M64" s="163"/>
      <c r="N64" s="163"/>
      <c r="O64" s="149"/>
      <c r="P64" s="190"/>
      <c r="Q64" s="190"/>
      <c r="R64" s="190"/>
      <c r="S64" s="190"/>
      <c r="T64" s="182">
        <f t="shared" si="1"/>
        <v>0</v>
      </c>
      <c r="U64" s="100"/>
      <c r="V64" s="100"/>
      <c r="W64" s="250"/>
      <c r="X64" s="250"/>
      <c r="Y64" s="250"/>
      <c r="Z64" s="250"/>
      <c r="AA64" s="250"/>
      <c r="AB64" s="250"/>
      <c r="AC64" s="183"/>
      <c r="AD64" s="183"/>
      <c r="AE64" s="183"/>
      <c r="AF64" s="183"/>
      <c r="AG64" s="183"/>
      <c r="AH64" s="183"/>
      <c r="AI64" s="183"/>
      <c r="AJ64" s="250"/>
      <c r="AK64" s="250"/>
      <c r="AL64" s="250"/>
      <c r="AM64" s="250"/>
      <c r="AN64" s="250"/>
      <c r="AO64" s="190"/>
      <c r="AP64" s="190"/>
      <c r="AQ64" s="190"/>
      <c r="AR64" s="190"/>
      <c r="AS64" s="182">
        <f t="shared" si="2"/>
        <v>0</v>
      </c>
      <c r="AT64" s="100"/>
      <c r="AU64" s="100"/>
      <c r="AV64" s="250"/>
      <c r="AW64" s="250"/>
      <c r="AX64" s="250"/>
      <c r="AY64" s="250"/>
      <c r="AZ64" s="250"/>
      <c r="BA64" s="250"/>
      <c r="BB64" s="108"/>
      <c r="BC64" s="149"/>
      <c r="BD64" s="102" t="s">
        <v>161</v>
      </c>
    </row>
    <row r="65" spans="1:57" s="10" customFormat="1" ht="31.5" outlineLevel="1">
      <c r="A65" s="177" t="s">
        <v>126</v>
      </c>
      <c r="B65" s="178" t="s">
        <v>127</v>
      </c>
      <c r="C65" s="177" t="s">
        <v>57</v>
      </c>
      <c r="D65" s="177" t="s">
        <v>128</v>
      </c>
      <c r="E65" s="179">
        <v>43112</v>
      </c>
      <c r="F65" s="179">
        <v>43137</v>
      </c>
      <c r="G65" s="180">
        <f>SUM(G66)</f>
        <v>10.065399999999999</v>
      </c>
      <c r="H65" s="180">
        <f>SUM(H66)</f>
        <v>10.065399999999999</v>
      </c>
      <c r="I65" s="106"/>
      <c r="J65" s="106"/>
      <c r="K65" s="216">
        <f t="shared" si="0"/>
        <v>43137</v>
      </c>
      <c r="L65" s="163"/>
      <c r="M65" s="163"/>
      <c r="N65" s="163"/>
      <c r="O65" s="149"/>
      <c r="P65" s="182"/>
      <c r="Q65" s="182"/>
      <c r="R65" s="182"/>
      <c r="S65" s="182"/>
      <c r="T65" s="182">
        <f t="shared" si="1"/>
        <v>0</v>
      </c>
      <c r="U65" s="107"/>
      <c r="V65" s="107"/>
      <c r="W65" s="246"/>
      <c r="X65" s="246"/>
      <c r="Y65" s="246"/>
      <c r="Z65" s="246"/>
      <c r="AA65" s="246"/>
      <c r="AB65" s="246"/>
      <c r="AC65" s="183"/>
      <c r="AD65" s="183"/>
      <c r="AE65" s="183"/>
      <c r="AF65" s="183"/>
      <c r="AG65" s="183"/>
      <c r="AH65" s="183"/>
      <c r="AI65" s="183"/>
      <c r="AJ65" s="246"/>
      <c r="AK65" s="246"/>
      <c r="AL65" s="246"/>
      <c r="AM65" s="246"/>
      <c r="AN65" s="246"/>
      <c r="AO65" s="182"/>
      <c r="AP65" s="182"/>
      <c r="AQ65" s="182"/>
      <c r="AR65" s="182"/>
      <c r="AS65" s="182">
        <f t="shared" si="2"/>
        <v>0</v>
      </c>
      <c r="AT65" s="107"/>
      <c r="AU65" s="107"/>
      <c r="AV65" s="246"/>
      <c r="AW65" s="246"/>
      <c r="AX65" s="246"/>
      <c r="AY65" s="246"/>
      <c r="AZ65" s="246"/>
      <c r="BA65" s="246"/>
      <c r="BB65" s="107"/>
      <c r="BC65" s="149"/>
      <c r="BD65" s="116" t="s">
        <v>161</v>
      </c>
      <c r="BE65" s="104"/>
    </row>
    <row r="66" spans="1:57" ht="75" outlineLevel="1">
      <c r="A66" s="48">
        <v>1</v>
      </c>
      <c r="B66" s="386" t="s">
        <v>120</v>
      </c>
      <c r="C66" s="48" t="s">
        <v>58</v>
      </c>
      <c r="D66" s="399" t="str">
        <f t="shared" ref="D66:E66" si="22">D65</f>
        <v>MERC/CAPEX/20172018/0177</v>
      </c>
      <c r="E66" s="397">
        <f t="shared" si="22"/>
        <v>43112</v>
      </c>
      <c r="F66" s="383">
        <f t="shared" si="19"/>
        <v>43137</v>
      </c>
      <c r="G66" s="384">
        <v>10.065399999999999</v>
      </c>
      <c r="H66" s="384">
        <v>10.065399999999999</v>
      </c>
      <c r="I66" s="135"/>
      <c r="J66" s="135"/>
      <c r="K66" s="158">
        <f t="shared" si="0"/>
        <v>43137</v>
      </c>
      <c r="L66" s="387">
        <v>43349</v>
      </c>
      <c r="M66" s="387">
        <v>43683</v>
      </c>
      <c r="N66" s="387">
        <v>44392</v>
      </c>
      <c r="O66" s="388" t="s">
        <v>215</v>
      </c>
      <c r="P66" s="389">
        <v>3.15</v>
      </c>
      <c r="Q66" s="389">
        <f>51515510.96/10^7</f>
        <v>5.1515510960000004</v>
      </c>
      <c r="R66" s="389"/>
      <c r="S66" s="389"/>
      <c r="T66" s="367">
        <f t="shared" si="1"/>
        <v>8.3015510960000007</v>
      </c>
      <c r="U66" s="94">
        <f>4938945.72/10^7</f>
        <v>0.49389457199999998</v>
      </c>
      <c r="V66" s="94">
        <f>3899915.06/10^7</f>
        <v>0.38999150599999999</v>
      </c>
      <c r="W66" s="297"/>
      <c r="X66" s="297"/>
      <c r="Y66" s="297"/>
      <c r="Z66" s="297"/>
      <c r="AA66" s="297"/>
      <c r="AB66" s="297"/>
      <c r="AC66" s="390"/>
      <c r="AD66" s="390"/>
      <c r="AE66" s="390"/>
      <c r="AF66" s="391">
        <v>1</v>
      </c>
      <c r="AG66" s="390"/>
      <c r="AH66" s="390"/>
      <c r="AI66" s="390"/>
      <c r="AJ66" s="297"/>
      <c r="AK66" s="297"/>
      <c r="AL66" s="297"/>
      <c r="AM66" s="297"/>
      <c r="AN66" s="297"/>
      <c r="AO66" s="389">
        <v>0</v>
      </c>
      <c r="AP66" s="389">
        <v>0</v>
      </c>
      <c r="AQ66" s="389">
        <v>0</v>
      </c>
      <c r="AR66" s="389">
        <f>82997896.58/10^7</f>
        <v>8.2997896579999999</v>
      </c>
      <c r="AS66" s="367">
        <f t="shared" si="2"/>
        <v>8.2997896579999999</v>
      </c>
      <c r="AT66" s="389">
        <v>0.49389457199999998</v>
      </c>
      <c r="AU66" s="389">
        <v>0.38999150599999999</v>
      </c>
      <c r="AV66" s="297"/>
      <c r="AW66" s="297"/>
      <c r="AX66" s="297"/>
      <c r="AY66" s="297"/>
      <c r="AZ66" s="297"/>
      <c r="BA66" s="297"/>
      <c r="BB66" s="398"/>
      <c r="BC66" s="433" t="s">
        <v>306</v>
      </c>
      <c r="BD66" s="102" t="s">
        <v>172</v>
      </c>
    </row>
    <row r="67" spans="1:57" s="10" customFormat="1" ht="94.5" outlineLevel="1">
      <c r="A67" s="177">
        <v>18</v>
      </c>
      <c r="B67" s="178" t="s">
        <v>154</v>
      </c>
      <c r="C67" s="177" t="s">
        <v>57</v>
      </c>
      <c r="D67" s="177" t="s">
        <v>170</v>
      </c>
      <c r="E67" s="179">
        <v>44250</v>
      </c>
      <c r="F67" s="179">
        <v>44461</v>
      </c>
      <c r="G67" s="180">
        <f>SUM(G68:G71)</f>
        <v>14.96</v>
      </c>
      <c r="H67" s="180">
        <f>SUM(H68:H71)</f>
        <v>14.96</v>
      </c>
      <c r="I67" s="106"/>
      <c r="J67" s="106"/>
      <c r="K67" s="216">
        <f t="shared" si="0"/>
        <v>44461</v>
      </c>
      <c r="L67" s="163"/>
      <c r="M67" s="163"/>
      <c r="N67" s="163"/>
      <c r="O67" s="149"/>
      <c r="P67" s="182"/>
      <c r="Q67" s="182"/>
      <c r="R67" s="182"/>
      <c r="S67" s="182"/>
      <c r="T67" s="182">
        <f t="shared" si="1"/>
        <v>0</v>
      </c>
      <c r="U67" s="107"/>
      <c r="V67" s="107"/>
      <c r="W67" s="246"/>
      <c r="X67" s="246"/>
      <c r="Y67" s="246"/>
      <c r="Z67" s="246"/>
      <c r="AA67" s="246"/>
      <c r="AB67" s="246"/>
      <c r="AC67" s="183"/>
      <c r="AD67" s="183"/>
      <c r="AE67" s="183"/>
      <c r="AF67" s="183"/>
      <c r="AG67" s="183"/>
      <c r="AH67" s="183"/>
      <c r="AI67" s="183"/>
      <c r="AJ67" s="246"/>
      <c r="AK67" s="246"/>
      <c r="AL67" s="246"/>
      <c r="AM67" s="246"/>
      <c r="AN67" s="246"/>
      <c r="AO67" s="182"/>
      <c r="AP67" s="182"/>
      <c r="AQ67" s="182"/>
      <c r="AR67" s="182"/>
      <c r="AS67" s="182">
        <f t="shared" si="2"/>
        <v>0</v>
      </c>
      <c r="AT67" s="107"/>
      <c r="AU67" s="107"/>
      <c r="AV67" s="246"/>
      <c r="AW67" s="246"/>
      <c r="AX67" s="246"/>
      <c r="AY67" s="246"/>
      <c r="AZ67" s="246"/>
      <c r="BA67" s="246"/>
      <c r="BB67" s="107"/>
      <c r="BC67" s="149"/>
      <c r="BD67" s="35" t="s">
        <v>161</v>
      </c>
      <c r="BE67" s="104"/>
    </row>
    <row r="68" spans="1:57" ht="195" outlineLevel="1">
      <c r="A68" s="184">
        <v>18.100000000000001</v>
      </c>
      <c r="B68" s="186" t="s">
        <v>155</v>
      </c>
      <c r="C68" s="185" t="s">
        <v>58</v>
      </c>
      <c r="D68" s="203" t="str">
        <f>D67</f>
        <v>MERC/CAPEX/2021-2022/ SBR/ 15</v>
      </c>
      <c r="E68" s="204">
        <f t="shared" ref="E68:E71" si="23">E67</f>
        <v>44250</v>
      </c>
      <c r="F68" s="188">
        <f t="shared" ref="F68:F71" si="24">IF(F67=0,"-",F67)</f>
        <v>44461</v>
      </c>
      <c r="G68" s="181">
        <v>5.53</v>
      </c>
      <c r="H68" s="181">
        <v>5.53</v>
      </c>
      <c r="I68" s="106"/>
      <c r="J68" s="106"/>
      <c r="K68" s="163">
        <f t="shared" si="0"/>
        <v>44461</v>
      </c>
      <c r="L68" s="217">
        <v>44461</v>
      </c>
      <c r="M68" s="217">
        <v>44826</v>
      </c>
      <c r="N68" s="217">
        <v>44603</v>
      </c>
      <c r="O68" s="220" t="s">
        <v>216</v>
      </c>
      <c r="P68" s="190"/>
      <c r="Q68" s="190"/>
      <c r="R68" s="190"/>
      <c r="S68" s="192">
        <f>84110400/10^7</f>
        <v>8.4110399999999998</v>
      </c>
      <c r="T68" s="182">
        <f t="shared" si="1"/>
        <v>8.4110399999999998</v>
      </c>
      <c r="U68" s="226"/>
      <c r="V68" s="226"/>
      <c r="W68" s="248"/>
      <c r="X68" s="248"/>
      <c r="Y68" s="248"/>
      <c r="Z68" s="248"/>
      <c r="AA68" s="248"/>
      <c r="AB68" s="248"/>
      <c r="AC68" s="193"/>
      <c r="AD68" s="193"/>
      <c r="AE68" s="193"/>
      <c r="AF68" s="191">
        <v>1</v>
      </c>
      <c r="AG68" s="193"/>
      <c r="AH68" s="193"/>
      <c r="AI68" s="193"/>
      <c r="AJ68" s="248"/>
      <c r="AK68" s="248"/>
      <c r="AL68" s="248"/>
      <c r="AM68" s="248"/>
      <c r="AN68" s="248"/>
      <c r="AO68" s="190"/>
      <c r="AP68" s="190"/>
      <c r="AQ68" s="190"/>
      <c r="AR68" s="192">
        <f>84110400/10^7</f>
        <v>8.4110399999999998</v>
      </c>
      <c r="AS68" s="182">
        <f t="shared" si="2"/>
        <v>8.4110399999999998</v>
      </c>
      <c r="AT68" s="226"/>
      <c r="AU68" s="226"/>
      <c r="AV68" s="248"/>
      <c r="AW68" s="248"/>
      <c r="AX68" s="248"/>
      <c r="AY68" s="248"/>
      <c r="AZ68" s="248"/>
      <c r="BA68" s="248"/>
      <c r="BB68" s="230"/>
      <c r="BC68" s="224" t="s">
        <v>261</v>
      </c>
      <c r="BD68" s="229" t="s">
        <v>172</v>
      </c>
    </row>
    <row r="69" spans="1:57" s="10" customFormat="1" ht="195" outlineLevel="1">
      <c r="A69" s="48">
        <v>18.2</v>
      </c>
      <c r="B69" s="386" t="s">
        <v>156</v>
      </c>
      <c r="C69" s="48" t="s">
        <v>58</v>
      </c>
      <c r="D69" s="381" t="str">
        <f t="shared" ref="D69:D71" si="25">D68</f>
        <v>MERC/CAPEX/2021-2022/ SBR/ 15</v>
      </c>
      <c r="E69" s="382">
        <f t="shared" si="23"/>
        <v>44250</v>
      </c>
      <c r="F69" s="383">
        <f t="shared" si="24"/>
        <v>44461</v>
      </c>
      <c r="G69" s="384">
        <v>3.52</v>
      </c>
      <c r="H69" s="384">
        <v>3.52</v>
      </c>
      <c r="I69" s="135"/>
      <c r="J69" s="135"/>
      <c r="K69" s="158">
        <f t="shared" si="0"/>
        <v>44461</v>
      </c>
      <c r="L69" s="387">
        <v>44462</v>
      </c>
      <c r="M69" s="387">
        <v>44826</v>
      </c>
      <c r="N69" s="387"/>
      <c r="O69" s="388" t="s">
        <v>307</v>
      </c>
      <c r="P69" s="94"/>
      <c r="Q69" s="94"/>
      <c r="R69" s="94"/>
      <c r="S69" s="94">
        <v>0</v>
      </c>
      <c r="T69" s="367">
        <f t="shared" si="1"/>
        <v>0</v>
      </c>
      <c r="U69" s="94">
        <v>0</v>
      </c>
      <c r="V69" s="94">
        <v>0</v>
      </c>
      <c r="W69" s="255">
        <v>3.52</v>
      </c>
      <c r="X69" s="255"/>
      <c r="Y69" s="255"/>
      <c r="Z69" s="255"/>
      <c r="AA69" s="255"/>
      <c r="AB69" s="255"/>
      <c r="AC69" s="390"/>
      <c r="AD69" s="390"/>
      <c r="AE69" s="390"/>
      <c r="AF69" s="390"/>
      <c r="AG69" s="390"/>
      <c r="AH69" s="391"/>
      <c r="AI69" s="391"/>
      <c r="AJ69" s="255"/>
      <c r="AK69" s="255"/>
      <c r="AL69" s="255"/>
      <c r="AM69" s="255"/>
      <c r="AN69" s="255"/>
      <c r="AO69" s="94"/>
      <c r="AP69" s="94"/>
      <c r="AQ69" s="94"/>
      <c r="AR69" s="389">
        <v>0</v>
      </c>
      <c r="AS69" s="367">
        <f t="shared" si="2"/>
        <v>0</v>
      </c>
      <c r="AT69" s="389">
        <v>0</v>
      </c>
      <c r="AU69" s="389">
        <v>0</v>
      </c>
      <c r="AV69" s="394">
        <v>2</v>
      </c>
      <c r="AW69" s="255"/>
      <c r="AX69" s="255"/>
      <c r="AY69" s="255"/>
      <c r="AZ69" s="255"/>
      <c r="BA69" s="255"/>
      <c r="BB69" s="94"/>
      <c r="BC69" s="433" t="s">
        <v>502</v>
      </c>
      <c r="BD69" s="102" t="s">
        <v>164</v>
      </c>
    </row>
    <row r="70" spans="1:57" s="10" customFormat="1" ht="45" outlineLevel="1">
      <c r="A70" s="48">
        <v>18.3</v>
      </c>
      <c r="B70" s="386" t="s">
        <v>157</v>
      </c>
      <c r="C70" s="48" t="s">
        <v>58</v>
      </c>
      <c r="D70" s="381" t="str">
        <f t="shared" si="25"/>
        <v>MERC/CAPEX/2021-2022/ SBR/ 15</v>
      </c>
      <c r="E70" s="382">
        <f t="shared" si="23"/>
        <v>44250</v>
      </c>
      <c r="F70" s="383">
        <f t="shared" si="24"/>
        <v>44461</v>
      </c>
      <c r="G70" s="384">
        <v>5.39</v>
      </c>
      <c r="H70" s="384">
        <v>5.39</v>
      </c>
      <c r="I70" s="135"/>
      <c r="J70" s="135"/>
      <c r="K70" s="158">
        <f t="shared" si="0"/>
        <v>44461</v>
      </c>
      <c r="L70" s="387">
        <v>45365</v>
      </c>
      <c r="M70" s="387">
        <v>44826</v>
      </c>
      <c r="N70" s="387">
        <v>45384</v>
      </c>
      <c r="O70" s="388" t="s">
        <v>308</v>
      </c>
      <c r="P70" s="94"/>
      <c r="Q70" s="94"/>
      <c r="R70" s="94"/>
      <c r="S70" s="94">
        <v>0</v>
      </c>
      <c r="T70" s="367">
        <f t="shared" si="1"/>
        <v>0</v>
      </c>
      <c r="U70" s="94"/>
      <c r="V70" s="389"/>
      <c r="W70" s="255">
        <v>3.7043508740000002</v>
      </c>
      <c r="X70" s="255"/>
      <c r="Y70" s="255"/>
      <c r="Z70" s="255"/>
      <c r="AA70" s="255"/>
      <c r="AB70" s="255"/>
      <c r="AC70" s="390"/>
      <c r="AD70" s="390"/>
      <c r="AE70" s="390"/>
      <c r="AF70" s="391"/>
      <c r="AG70" s="390"/>
      <c r="AH70" s="391">
        <v>1</v>
      </c>
      <c r="AI70" s="391"/>
      <c r="AJ70" s="255"/>
      <c r="AK70" s="255"/>
      <c r="AL70" s="255"/>
      <c r="AM70" s="255"/>
      <c r="AN70" s="255"/>
      <c r="AO70" s="94"/>
      <c r="AP70" s="94"/>
      <c r="AQ70" s="94"/>
      <c r="AR70" s="389">
        <v>0</v>
      </c>
      <c r="AS70" s="367">
        <f t="shared" si="2"/>
        <v>0</v>
      </c>
      <c r="AT70" s="389">
        <v>0</v>
      </c>
      <c r="AU70" s="389">
        <v>3.7043509000000001</v>
      </c>
      <c r="AV70" s="94">
        <v>0</v>
      </c>
      <c r="AW70" s="255"/>
      <c r="AX70" s="255"/>
      <c r="AY70" s="255"/>
      <c r="AZ70" s="255"/>
      <c r="BA70" s="255"/>
      <c r="BB70" s="94"/>
      <c r="BC70" s="432" t="s">
        <v>309</v>
      </c>
      <c r="BD70" s="434" t="s">
        <v>172</v>
      </c>
    </row>
    <row r="71" spans="1:57" ht="15.75" outlineLevel="1">
      <c r="A71" s="184"/>
      <c r="B71" s="199" t="s">
        <v>31</v>
      </c>
      <c r="C71" s="194" t="s">
        <v>31</v>
      </c>
      <c r="D71" s="203" t="str">
        <f t="shared" si="25"/>
        <v>MERC/CAPEX/2021-2022/ SBR/ 15</v>
      </c>
      <c r="E71" s="204">
        <f t="shared" si="23"/>
        <v>44250</v>
      </c>
      <c r="F71" s="188">
        <f t="shared" si="24"/>
        <v>44461</v>
      </c>
      <c r="G71" s="181">
        <v>0.52</v>
      </c>
      <c r="H71" s="181">
        <v>0.52</v>
      </c>
      <c r="I71" s="106"/>
      <c r="J71" s="106"/>
      <c r="K71" s="163">
        <f t="shared" si="0"/>
        <v>44461</v>
      </c>
      <c r="L71" s="163"/>
      <c r="M71" s="163"/>
      <c r="N71" s="163"/>
      <c r="O71" s="149"/>
      <c r="P71" s="190"/>
      <c r="Q71" s="190"/>
      <c r="R71" s="190"/>
      <c r="S71" s="192"/>
      <c r="T71" s="182">
        <f t="shared" si="1"/>
        <v>0</v>
      </c>
      <c r="U71" s="226"/>
      <c r="V71" s="226"/>
      <c r="W71" s="248"/>
      <c r="X71" s="248"/>
      <c r="Y71" s="248"/>
      <c r="Z71" s="248"/>
      <c r="AA71" s="248"/>
      <c r="AB71" s="248"/>
      <c r="AC71" s="193"/>
      <c r="AD71" s="193"/>
      <c r="AE71" s="193"/>
      <c r="AF71" s="193"/>
      <c r="AG71" s="193"/>
      <c r="AH71" s="193"/>
      <c r="AI71" s="193"/>
      <c r="AJ71" s="248"/>
      <c r="AK71" s="248"/>
      <c r="AL71" s="248"/>
      <c r="AM71" s="248"/>
      <c r="AN71" s="248"/>
      <c r="AO71" s="190"/>
      <c r="AP71" s="190"/>
      <c r="AQ71" s="190"/>
      <c r="AR71" s="190"/>
      <c r="AS71" s="182">
        <f t="shared" si="2"/>
        <v>0</v>
      </c>
      <c r="AT71" s="108"/>
      <c r="AU71" s="108"/>
      <c r="AV71" s="247"/>
      <c r="AW71" s="248"/>
      <c r="AX71" s="248"/>
      <c r="AY71" s="248"/>
      <c r="AZ71" s="248"/>
      <c r="BA71" s="248"/>
      <c r="BB71" s="108"/>
      <c r="BC71" s="149"/>
      <c r="BD71" s="139" t="s">
        <v>161</v>
      </c>
    </row>
    <row r="72" spans="1:57" s="10" customFormat="1" ht="94.5" outlineLevel="1">
      <c r="A72" s="177">
        <v>19</v>
      </c>
      <c r="B72" s="178" t="s">
        <v>262</v>
      </c>
      <c r="C72" s="177" t="s">
        <v>57</v>
      </c>
      <c r="D72" s="177" t="s">
        <v>263</v>
      </c>
      <c r="E72" s="179">
        <v>45230</v>
      </c>
      <c r="F72" s="179">
        <v>45362</v>
      </c>
      <c r="G72" s="180">
        <f>SUM(G73:G77)</f>
        <v>31.049999999999997</v>
      </c>
      <c r="H72" s="180">
        <f>SUM(H73:H77)</f>
        <v>31.049999999999997</v>
      </c>
      <c r="I72" s="106"/>
      <c r="J72" s="106"/>
      <c r="K72" s="216">
        <f t="shared" si="0"/>
        <v>45362</v>
      </c>
      <c r="L72" s="163"/>
      <c r="M72" s="163"/>
      <c r="N72" s="163"/>
      <c r="O72" s="149"/>
      <c r="P72" s="182"/>
      <c r="Q72" s="182"/>
      <c r="R72" s="182"/>
      <c r="S72" s="182"/>
      <c r="T72" s="182">
        <f t="shared" si="1"/>
        <v>0</v>
      </c>
      <c r="U72" s="107"/>
      <c r="V72" s="107"/>
      <c r="W72" s="246"/>
      <c r="X72" s="246"/>
      <c r="Y72" s="246"/>
      <c r="Z72" s="246"/>
      <c r="AA72" s="246"/>
      <c r="AB72" s="246"/>
      <c r="AC72" s="183"/>
      <c r="AD72" s="183"/>
      <c r="AE72" s="183"/>
      <c r="AF72" s="183"/>
      <c r="AG72" s="183"/>
      <c r="AH72" s="183"/>
      <c r="AI72" s="183"/>
      <c r="AJ72" s="246"/>
      <c r="AK72" s="246"/>
      <c r="AL72" s="246"/>
      <c r="AM72" s="246"/>
      <c r="AN72" s="246"/>
      <c r="AO72" s="182"/>
      <c r="AP72" s="182"/>
      <c r="AQ72" s="182"/>
      <c r="AR72" s="182"/>
      <c r="AS72" s="182">
        <f t="shared" si="2"/>
        <v>0</v>
      </c>
      <c r="AT72" s="107"/>
      <c r="AU72" s="107"/>
      <c r="AV72" s="246"/>
      <c r="AW72" s="246"/>
      <c r="AX72" s="246"/>
      <c r="AY72" s="246"/>
      <c r="AZ72" s="246"/>
      <c r="BA72" s="246"/>
      <c r="BB72" s="107"/>
      <c r="BC72" s="149"/>
      <c r="BD72" s="35" t="s">
        <v>161</v>
      </c>
      <c r="BE72" s="104"/>
    </row>
    <row r="73" spans="1:57" s="10" customFormat="1" ht="60" customHeight="1" outlineLevel="1">
      <c r="A73" s="48">
        <v>19.100000000000001</v>
      </c>
      <c r="B73" s="386" t="s">
        <v>264</v>
      </c>
      <c r="C73" s="48" t="s">
        <v>58</v>
      </c>
      <c r="D73" s="381" t="str">
        <f>D72</f>
        <v>MERC/CAPEX/2023-2024/0178</v>
      </c>
      <c r="E73" s="382">
        <f t="shared" ref="E73:E77" si="26">E72</f>
        <v>45230</v>
      </c>
      <c r="F73" s="383">
        <f t="shared" ref="F73:F77" si="27">IF(F72=0,"-",F72)</f>
        <v>45362</v>
      </c>
      <c r="G73" s="384">
        <v>8.69</v>
      </c>
      <c r="H73" s="384">
        <v>8.69</v>
      </c>
      <c r="I73" s="135"/>
      <c r="J73" s="135"/>
      <c r="K73" s="158">
        <f t="shared" si="0"/>
        <v>45362</v>
      </c>
      <c r="L73" s="387"/>
      <c r="M73" s="387"/>
      <c r="N73" s="387"/>
      <c r="O73" s="388" t="s">
        <v>310</v>
      </c>
      <c r="P73" s="94"/>
      <c r="Q73" s="94"/>
      <c r="R73" s="94"/>
      <c r="S73" s="94"/>
      <c r="T73" s="367">
        <f t="shared" si="1"/>
        <v>0</v>
      </c>
      <c r="U73" s="94"/>
      <c r="V73" s="94"/>
      <c r="W73" s="94">
        <v>0</v>
      </c>
      <c r="X73" s="94">
        <v>8.69</v>
      </c>
      <c r="Y73" s="94"/>
      <c r="Z73" s="94"/>
      <c r="AA73" s="94"/>
      <c r="AB73" s="94"/>
      <c r="AC73" s="390"/>
      <c r="AD73" s="390"/>
      <c r="AE73" s="390"/>
      <c r="AF73" s="390"/>
      <c r="AG73" s="94"/>
      <c r="AH73" s="94"/>
      <c r="AI73" s="390"/>
      <c r="AJ73" s="94"/>
      <c r="AK73" s="94"/>
      <c r="AL73" s="94"/>
      <c r="AM73" s="94"/>
      <c r="AN73" s="94"/>
      <c r="AO73" s="94"/>
      <c r="AP73" s="94"/>
      <c r="AQ73" s="94"/>
      <c r="AR73" s="389"/>
      <c r="AS73" s="367">
        <f t="shared" si="2"/>
        <v>0</v>
      </c>
      <c r="AT73" s="94"/>
      <c r="AU73" s="94"/>
      <c r="AV73" s="94">
        <v>0</v>
      </c>
      <c r="AW73" s="94">
        <v>8.69</v>
      </c>
      <c r="AX73" s="94"/>
      <c r="AY73" s="94"/>
      <c r="AZ73" s="94"/>
      <c r="BA73" s="94"/>
      <c r="BB73" s="94"/>
      <c r="BC73" s="432" t="s">
        <v>503</v>
      </c>
      <c r="BD73" s="102" t="s">
        <v>164</v>
      </c>
    </row>
    <row r="74" spans="1:57" s="10" customFormat="1" ht="90" outlineLevel="1">
      <c r="A74" s="48">
        <v>19.2</v>
      </c>
      <c r="B74" s="386" t="s">
        <v>178</v>
      </c>
      <c r="C74" s="48" t="s">
        <v>58</v>
      </c>
      <c r="D74" s="381" t="str">
        <f t="shared" ref="D74:D76" si="28">D73</f>
        <v>MERC/CAPEX/2023-2024/0178</v>
      </c>
      <c r="E74" s="382">
        <f t="shared" si="26"/>
        <v>45230</v>
      </c>
      <c r="F74" s="383">
        <f t="shared" si="27"/>
        <v>45362</v>
      </c>
      <c r="G74" s="384">
        <v>1.35</v>
      </c>
      <c r="H74" s="384">
        <v>1.35</v>
      </c>
      <c r="I74" s="135"/>
      <c r="J74" s="135"/>
      <c r="K74" s="158">
        <f t="shared" si="0"/>
        <v>45362</v>
      </c>
      <c r="L74" s="387"/>
      <c r="M74" s="387"/>
      <c r="N74" s="387"/>
      <c r="O74" s="388" t="s">
        <v>311</v>
      </c>
      <c r="P74" s="94"/>
      <c r="Q74" s="94"/>
      <c r="R74" s="94"/>
      <c r="S74" s="94"/>
      <c r="T74" s="367">
        <f t="shared" si="1"/>
        <v>0</v>
      </c>
      <c r="U74" s="94"/>
      <c r="V74" s="94"/>
      <c r="W74" s="255">
        <v>1.2948010000000001</v>
      </c>
      <c r="X74" s="255"/>
      <c r="Y74" s="255"/>
      <c r="Z74" s="255"/>
      <c r="AA74" s="255"/>
      <c r="AB74" s="255"/>
      <c r="AC74" s="390"/>
      <c r="AD74" s="390"/>
      <c r="AE74" s="390"/>
      <c r="AF74" s="390"/>
      <c r="AG74" s="94"/>
      <c r="AH74" s="94"/>
      <c r="AI74" s="390"/>
      <c r="AJ74" s="255"/>
      <c r="AK74" s="255"/>
      <c r="AL74" s="255"/>
      <c r="AM74" s="255"/>
      <c r="AN74" s="255"/>
      <c r="AO74" s="94"/>
      <c r="AP74" s="94"/>
      <c r="AQ74" s="94"/>
      <c r="AR74" s="389"/>
      <c r="AS74" s="367">
        <f t="shared" si="2"/>
        <v>0</v>
      </c>
      <c r="AT74" s="94"/>
      <c r="AU74" s="94"/>
      <c r="AV74" s="394">
        <v>1.3538010199999999</v>
      </c>
      <c r="AW74" s="255"/>
      <c r="AX74" s="255"/>
      <c r="AY74" s="255"/>
      <c r="AZ74" s="255"/>
      <c r="BA74" s="255"/>
      <c r="BB74" s="94"/>
      <c r="BC74" s="432" t="s">
        <v>504</v>
      </c>
      <c r="BD74" s="434" t="s">
        <v>172</v>
      </c>
    </row>
    <row r="75" spans="1:57" s="10" customFormat="1" ht="60" customHeight="1" outlineLevel="1">
      <c r="A75" s="48">
        <v>19.3</v>
      </c>
      <c r="B75" s="386" t="s">
        <v>265</v>
      </c>
      <c r="C75" s="48" t="s">
        <v>58</v>
      </c>
      <c r="D75" s="381" t="str">
        <f t="shared" si="28"/>
        <v>MERC/CAPEX/2023-2024/0178</v>
      </c>
      <c r="E75" s="382">
        <f t="shared" si="26"/>
        <v>45230</v>
      </c>
      <c r="F75" s="383">
        <f t="shared" si="27"/>
        <v>45362</v>
      </c>
      <c r="G75" s="384">
        <v>2.33</v>
      </c>
      <c r="H75" s="384">
        <v>2.33</v>
      </c>
      <c r="I75" s="135"/>
      <c r="J75" s="135"/>
      <c r="K75" s="158">
        <f t="shared" ref="K75:K105" si="29">IF(F75=0,"-",F75)</f>
        <v>45362</v>
      </c>
      <c r="L75" s="387"/>
      <c r="M75" s="387"/>
      <c r="N75" s="387"/>
      <c r="O75" s="388" t="s">
        <v>311</v>
      </c>
      <c r="P75" s="94"/>
      <c r="Q75" s="94"/>
      <c r="R75" s="94"/>
      <c r="S75" s="94"/>
      <c r="T75" s="367">
        <f t="shared" ref="T75:T138" si="30">SUM(P75:S75)</f>
        <v>0</v>
      </c>
      <c r="U75" s="94"/>
      <c r="V75" s="94"/>
      <c r="W75" s="255">
        <v>2.3093444879999998</v>
      </c>
      <c r="X75" s="255"/>
      <c r="Y75" s="255"/>
      <c r="Z75" s="255"/>
      <c r="AA75" s="255"/>
      <c r="AB75" s="255"/>
      <c r="AC75" s="390"/>
      <c r="AD75" s="390"/>
      <c r="AE75" s="390"/>
      <c r="AF75" s="390"/>
      <c r="AG75" s="94"/>
      <c r="AH75" s="94"/>
      <c r="AI75" s="390"/>
      <c r="AJ75" s="255"/>
      <c r="AK75" s="255"/>
      <c r="AL75" s="255"/>
      <c r="AM75" s="255"/>
      <c r="AN75" s="255"/>
      <c r="AO75" s="94"/>
      <c r="AP75" s="94"/>
      <c r="AQ75" s="94"/>
      <c r="AR75" s="389"/>
      <c r="AS75" s="367">
        <f t="shared" ref="AS75:AS138" si="31">SUM(AO75:AR75)</f>
        <v>0</v>
      </c>
      <c r="AT75" s="94"/>
      <c r="AU75" s="94"/>
      <c r="AV75" s="394">
        <v>2.3093444879999998</v>
      </c>
      <c r="AW75" s="255"/>
      <c r="AX75" s="255"/>
      <c r="AY75" s="255"/>
      <c r="AZ75" s="255"/>
      <c r="BA75" s="255"/>
      <c r="BB75" s="94"/>
      <c r="BC75" s="432" t="s">
        <v>505</v>
      </c>
      <c r="BD75" s="102" t="s">
        <v>164</v>
      </c>
    </row>
    <row r="76" spans="1:57" s="10" customFormat="1" ht="165" outlineLevel="1">
      <c r="A76" s="48">
        <v>19.399999999999999</v>
      </c>
      <c r="B76" s="386" t="s">
        <v>158</v>
      </c>
      <c r="C76" s="48" t="s">
        <v>58</v>
      </c>
      <c r="D76" s="381" t="str">
        <f t="shared" si="28"/>
        <v>MERC/CAPEX/2023-2024/0178</v>
      </c>
      <c r="E76" s="382">
        <f t="shared" si="26"/>
        <v>45230</v>
      </c>
      <c r="F76" s="383">
        <f t="shared" si="27"/>
        <v>45362</v>
      </c>
      <c r="G76" s="384">
        <v>18.18</v>
      </c>
      <c r="H76" s="384">
        <v>18.18</v>
      </c>
      <c r="I76" s="135"/>
      <c r="J76" s="135"/>
      <c r="K76" s="158">
        <f t="shared" si="29"/>
        <v>45362</v>
      </c>
      <c r="L76" s="387"/>
      <c r="M76" s="387"/>
      <c r="N76" s="387"/>
      <c r="O76" s="388" t="s">
        <v>312</v>
      </c>
      <c r="P76" s="94"/>
      <c r="Q76" s="94"/>
      <c r="R76" s="94"/>
      <c r="S76" s="94"/>
      <c r="T76" s="367">
        <f t="shared" si="30"/>
        <v>0</v>
      </c>
      <c r="U76" s="94"/>
      <c r="V76" s="94"/>
      <c r="W76" s="255">
        <v>16.16</v>
      </c>
      <c r="X76" s="255"/>
      <c r="Y76" s="255"/>
      <c r="Z76" s="255"/>
      <c r="AA76" s="255"/>
      <c r="AB76" s="255"/>
      <c r="AC76" s="390"/>
      <c r="AD76" s="390"/>
      <c r="AE76" s="390"/>
      <c r="AF76" s="390"/>
      <c r="AG76" s="94"/>
      <c r="AH76" s="94"/>
      <c r="AI76" s="390"/>
      <c r="AJ76" s="255"/>
      <c r="AK76" s="255"/>
      <c r="AL76" s="255"/>
      <c r="AM76" s="255"/>
      <c r="AN76" s="255"/>
      <c r="AO76" s="94"/>
      <c r="AP76" s="94"/>
      <c r="AQ76" s="94"/>
      <c r="AR76" s="389"/>
      <c r="AS76" s="367">
        <f t="shared" si="31"/>
        <v>0</v>
      </c>
      <c r="AT76" s="94"/>
      <c r="AU76" s="94"/>
      <c r="AV76" s="394">
        <v>16.16</v>
      </c>
      <c r="AW76" s="255"/>
      <c r="AX76" s="255"/>
      <c r="AY76" s="255"/>
      <c r="AZ76" s="255"/>
      <c r="BA76" s="255"/>
      <c r="BB76" s="94"/>
      <c r="BC76" s="433" t="s">
        <v>506</v>
      </c>
      <c r="BD76" s="434" t="s">
        <v>172</v>
      </c>
    </row>
    <row r="77" spans="1:57" ht="165" outlineLevel="1">
      <c r="A77" s="80"/>
      <c r="B77" s="386" t="s">
        <v>31</v>
      </c>
      <c r="C77" s="48" t="s">
        <v>31</v>
      </c>
      <c r="D77" s="381" t="str">
        <f t="shared" ref="D77" si="32">D76</f>
        <v>MERC/CAPEX/2023-2024/0178</v>
      </c>
      <c r="E77" s="382">
        <f t="shared" si="26"/>
        <v>45230</v>
      </c>
      <c r="F77" s="383">
        <f t="shared" si="27"/>
        <v>45362</v>
      </c>
      <c r="G77" s="135">
        <f>0.19+0.31</f>
        <v>0.5</v>
      </c>
      <c r="H77" s="135">
        <f>0.19+0.31</f>
        <v>0.5</v>
      </c>
      <c r="I77" s="135"/>
      <c r="J77" s="135"/>
      <c r="K77" s="158">
        <f t="shared" si="29"/>
        <v>45362</v>
      </c>
      <c r="L77" s="158"/>
      <c r="M77" s="158"/>
      <c r="N77" s="158"/>
      <c r="O77" s="137"/>
      <c r="P77" s="94"/>
      <c r="Q77" s="94"/>
      <c r="R77" s="94"/>
      <c r="S77" s="94"/>
      <c r="T77" s="367">
        <f t="shared" si="30"/>
        <v>0</v>
      </c>
      <c r="U77" s="94"/>
      <c r="V77" s="389"/>
      <c r="W77" s="94"/>
      <c r="X77" s="94">
        <v>0.5</v>
      </c>
      <c r="Y77" s="94"/>
      <c r="Z77" s="94"/>
      <c r="AA77" s="94"/>
      <c r="AB77" s="94"/>
      <c r="AC77" s="136"/>
      <c r="AD77" s="136"/>
      <c r="AE77" s="136"/>
      <c r="AF77" s="136"/>
      <c r="AG77" s="136"/>
      <c r="AH77" s="136"/>
      <c r="AI77" s="136"/>
      <c r="AJ77" s="94"/>
      <c r="AK77" s="94"/>
      <c r="AL77" s="94"/>
      <c r="AM77" s="94"/>
      <c r="AN77" s="94"/>
      <c r="AO77" s="94"/>
      <c r="AP77" s="94"/>
      <c r="AQ77" s="94"/>
      <c r="AR77" s="94"/>
      <c r="AS77" s="367">
        <f t="shared" si="31"/>
        <v>0</v>
      </c>
      <c r="AT77" s="94"/>
      <c r="AU77" s="94"/>
      <c r="AV77" s="94"/>
      <c r="AW77" s="94">
        <v>0.5</v>
      </c>
      <c r="AX77" s="94"/>
      <c r="AY77" s="94"/>
      <c r="AZ77" s="94"/>
      <c r="BA77" s="94"/>
      <c r="BB77" s="94"/>
      <c r="BC77" s="433" t="s">
        <v>506</v>
      </c>
      <c r="BD77" s="102" t="s">
        <v>161</v>
      </c>
    </row>
    <row r="78" spans="1:57" ht="47.25" outlineLevel="1">
      <c r="A78" s="42" t="s">
        <v>266</v>
      </c>
      <c r="B78" s="365" t="s">
        <v>267</v>
      </c>
      <c r="C78" s="42" t="s">
        <v>57</v>
      </c>
      <c r="D78" s="42" t="s">
        <v>268</v>
      </c>
      <c r="E78" s="159">
        <v>43343</v>
      </c>
      <c r="F78" s="159">
        <v>44604</v>
      </c>
      <c r="G78" s="366">
        <f>SUM(G79:G80)</f>
        <v>113.91</v>
      </c>
      <c r="H78" s="366">
        <f>SUM(H79:H80)</f>
        <v>57</v>
      </c>
      <c r="I78" s="135"/>
      <c r="J78" s="135"/>
      <c r="K78" s="159">
        <f t="shared" si="29"/>
        <v>44604</v>
      </c>
      <c r="L78" s="400"/>
      <c r="M78" s="400"/>
      <c r="N78" s="400"/>
      <c r="O78" s="137"/>
      <c r="P78" s="367"/>
      <c r="Q78" s="367"/>
      <c r="R78" s="367"/>
      <c r="S78" s="367"/>
      <c r="T78" s="367">
        <f t="shared" si="30"/>
        <v>0</v>
      </c>
      <c r="U78" s="367"/>
      <c r="V78" s="367"/>
      <c r="W78" s="368"/>
      <c r="X78" s="368"/>
      <c r="Y78" s="368"/>
      <c r="Z78" s="368"/>
      <c r="AA78" s="368"/>
      <c r="AB78" s="368"/>
      <c r="AC78" s="136"/>
      <c r="AD78" s="136"/>
      <c r="AE78" s="136"/>
      <c r="AF78" s="136"/>
      <c r="AG78" s="136"/>
      <c r="AH78" s="136"/>
      <c r="AI78" s="136"/>
      <c r="AJ78" s="368"/>
      <c r="AK78" s="368"/>
      <c r="AL78" s="368"/>
      <c r="AM78" s="368"/>
      <c r="AN78" s="368"/>
      <c r="AO78" s="367"/>
      <c r="AP78" s="367"/>
      <c r="AQ78" s="367"/>
      <c r="AR78" s="367"/>
      <c r="AS78" s="367">
        <f t="shared" si="31"/>
        <v>0</v>
      </c>
      <c r="AT78" s="367"/>
      <c r="AU78" s="367"/>
      <c r="AV78" s="368"/>
      <c r="AW78" s="368"/>
      <c r="AX78" s="368"/>
      <c r="AY78" s="368"/>
      <c r="AZ78" s="368"/>
      <c r="BA78" s="368"/>
      <c r="BB78" s="367"/>
      <c r="BC78" s="8"/>
      <c r="BD78" s="35" t="s">
        <v>161</v>
      </c>
    </row>
    <row r="79" spans="1:57" ht="47.25" outlineLevel="1">
      <c r="A79" s="44">
        <v>1</v>
      </c>
      <c r="B79" s="282" t="s">
        <v>267</v>
      </c>
      <c r="C79" s="44" t="s">
        <v>58</v>
      </c>
      <c r="D79" s="44" t="str">
        <f t="shared" ref="D79:F80" si="33">D78</f>
        <v>MERC/CAPEX/2021-2022/MSPGCL/063</v>
      </c>
      <c r="E79" s="383">
        <f t="shared" si="33"/>
        <v>43343</v>
      </c>
      <c r="F79" s="383">
        <f t="shared" si="33"/>
        <v>44604</v>
      </c>
      <c r="G79" s="401">
        <v>108.48</v>
      </c>
      <c r="H79" s="401">
        <f>G79/2</f>
        <v>54.24</v>
      </c>
      <c r="I79" s="20"/>
      <c r="J79" s="20"/>
      <c r="K79" s="383">
        <f t="shared" si="29"/>
        <v>44604</v>
      </c>
      <c r="L79" s="158"/>
      <c r="M79" s="158"/>
      <c r="N79" s="402"/>
      <c r="O79" s="427"/>
      <c r="P79" s="403"/>
      <c r="Q79" s="403"/>
      <c r="R79" s="403"/>
      <c r="S79" s="403"/>
      <c r="T79" s="367">
        <f t="shared" si="30"/>
        <v>0</v>
      </c>
      <c r="U79" s="403"/>
      <c r="V79" s="404"/>
      <c r="W79" s="403"/>
      <c r="X79" s="403"/>
      <c r="Y79" s="403"/>
      <c r="Z79" s="403"/>
      <c r="AA79" s="403"/>
      <c r="AB79" s="403"/>
      <c r="AC79" s="405"/>
      <c r="AD79" s="405"/>
      <c r="AE79" s="405"/>
      <c r="AF79" s="405"/>
      <c r="AG79" s="405"/>
      <c r="AH79" s="405"/>
      <c r="AI79" s="405"/>
      <c r="AJ79" s="403"/>
      <c r="AK79" s="403"/>
      <c r="AL79" s="403"/>
      <c r="AM79" s="403"/>
      <c r="AN79" s="403"/>
      <c r="AO79" s="403">
        <v>0</v>
      </c>
      <c r="AP79" s="403">
        <v>0</v>
      </c>
      <c r="AQ79" s="403">
        <v>0</v>
      </c>
      <c r="AR79" s="403">
        <v>0</v>
      </c>
      <c r="AS79" s="367">
        <f t="shared" si="31"/>
        <v>0</v>
      </c>
      <c r="AT79" s="403"/>
      <c r="AU79" s="404"/>
      <c r="AV79" s="403"/>
      <c r="AW79" s="403"/>
      <c r="AX79" s="403"/>
      <c r="AY79" s="403"/>
      <c r="AZ79" s="403"/>
      <c r="BA79" s="403"/>
      <c r="BB79" s="403"/>
      <c r="BC79" s="435" t="s">
        <v>344</v>
      </c>
      <c r="BD79" s="102" t="s">
        <v>164</v>
      </c>
    </row>
    <row r="80" spans="1:57" ht="31.5" outlineLevel="1">
      <c r="A80" s="44"/>
      <c r="B80" s="282" t="s">
        <v>31</v>
      </c>
      <c r="C80" s="44" t="s">
        <v>31</v>
      </c>
      <c r="D80" s="44" t="str">
        <f t="shared" si="33"/>
        <v>MERC/CAPEX/2021-2022/MSPGCL/063</v>
      </c>
      <c r="E80" s="383">
        <f t="shared" si="33"/>
        <v>43343</v>
      </c>
      <c r="F80" s="383">
        <f t="shared" si="33"/>
        <v>44604</v>
      </c>
      <c r="G80" s="401">
        <v>5.43</v>
      </c>
      <c r="H80" s="401">
        <v>2.76</v>
      </c>
      <c r="I80" s="20"/>
      <c r="J80" s="20"/>
      <c r="K80" s="383">
        <f t="shared" si="29"/>
        <v>44604</v>
      </c>
      <c r="L80" s="158"/>
      <c r="M80" s="158"/>
      <c r="N80" s="402"/>
      <c r="O80" s="427"/>
      <c r="P80" s="403"/>
      <c r="Q80" s="403"/>
      <c r="R80" s="403"/>
      <c r="S80" s="403"/>
      <c r="T80" s="367">
        <f t="shared" si="30"/>
        <v>0</v>
      </c>
      <c r="U80" s="403"/>
      <c r="V80" s="404"/>
      <c r="W80" s="403"/>
      <c r="X80" s="403"/>
      <c r="Y80" s="403"/>
      <c r="Z80" s="403"/>
      <c r="AA80" s="403"/>
      <c r="AB80" s="403"/>
      <c r="AC80" s="405"/>
      <c r="AD80" s="405"/>
      <c r="AE80" s="405"/>
      <c r="AF80" s="405"/>
      <c r="AG80" s="405"/>
      <c r="AH80" s="405"/>
      <c r="AI80" s="405"/>
      <c r="AJ80" s="403"/>
      <c r="AK80" s="403"/>
      <c r="AL80" s="403"/>
      <c r="AM80" s="403"/>
      <c r="AN80" s="403"/>
      <c r="AO80" s="403">
        <v>0</v>
      </c>
      <c r="AP80" s="403">
        <v>0</v>
      </c>
      <c r="AQ80" s="403">
        <v>0</v>
      </c>
      <c r="AR80" s="403">
        <v>0</v>
      </c>
      <c r="AS80" s="367">
        <f t="shared" si="31"/>
        <v>0</v>
      </c>
      <c r="AT80" s="403"/>
      <c r="AU80" s="404"/>
      <c r="AV80" s="403"/>
      <c r="AW80" s="403"/>
      <c r="AX80" s="403"/>
      <c r="AY80" s="403"/>
      <c r="AZ80" s="403"/>
      <c r="BA80" s="403"/>
      <c r="BB80" s="403"/>
      <c r="BC80" s="435"/>
      <c r="BD80" s="102" t="s">
        <v>164</v>
      </c>
    </row>
    <row r="81" spans="1:56" ht="31.5" outlineLevel="1">
      <c r="A81" s="42" t="s">
        <v>269</v>
      </c>
      <c r="B81" s="365" t="s">
        <v>270</v>
      </c>
      <c r="C81" s="42" t="s">
        <v>57</v>
      </c>
      <c r="D81" s="42" t="s">
        <v>271</v>
      </c>
      <c r="E81" s="159">
        <v>45013</v>
      </c>
      <c r="F81" s="159">
        <v>45232</v>
      </c>
      <c r="G81" s="366">
        <f>SUM(G82:G83)</f>
        <v>69.308999999999997</v>
      </c>
      <c r="H81" s="366">
        <f>SUM(H82:H83)</f>
        <v>69.308999999999997</v>
      </c>
      <c r="I81" s="135"/>
      <c r="J81" s="135"/>
      <c r="K81" s="159">
        <f t="shared" si="29"/>
        <v>45232</v>
      </c>
      <c r="L81" s="400"/>
      <c r="M81" s="400"/>
      <c r="N81" s="400"/>
      <c r="O81" s="137"/>
      <c r="P81" s="367"/>
      <c r="Q81" s="367"/>
      <c r="R81" s="367"/>
      <c r="S81" s="367"/>
      <c r="T81" s="367">
        <f t="shared" si="30"/>
        <v>0</v>
      </c>
      <c r="U81" s="367"/>
      <c r="V81" s="367"/>
      <c r="W81" s="368"/>
      <c r="X81" s="368"/>
      <c r="Y81" s="368"/>
      <c r="Z81" s="368"/>
      <c r="AA81" s="368"/>
      <c r="AB81" s="368"/>
      <c r="AC81" s="136"/>
      <c r="AD81" s="136"/>
      <c r="AE81" s="136"/>
      <c r="AF81" s="136"/>
      <c r="AG81" s="136"/>
      <c r="AH81" s="136"/>
      <c r="AI81" s="136"/>
      <c r="AJ81" s="368"/>
      <c r="AK81" s="368"/>
      <c r="AL81" s="368"/>
      <c r="AM81" s="368"/>
      <c r="AN81" s="368"/>
      <c r="AO81" s="367"/>
      <c r="AP81" s="367"/>
      <c r="AQ81" s="367"/>
      <c r="AR81" s="367"/>
      <c r="AS81" s="367">
        <f t="shared" si="31"/>
        <v>0</v>
      </c>
      <c r="AT81" s="367"/>
      <c r="AU81" s="367"/>
      <c r="AV81" s="368"/>
      <c r="AW81" s="368"/>
      <c r="AX81" s="368"/>
      <c r="AY81" s="368"/>
      <c r="AZ81" s="368"/>
      <c r="BA81" s="368"/>
      <c r="BB81" s="367"/>
      <c r="BC81" s="8"/>
      <c r="BD81" s="35" t="s">
        <v>161</v>
      </c>
    </row>
    <row r="82" spans="1:56" ht="31.5" outlineLevel="1">
      <c r="A82" s="44">
        <v>1</v>
      </c>
      <c r="B82" s="282" t="s">
        <v>270</v>
      </c>
      <c r="C82" s="44" t="s">
        <v>58</v>
      </c>
      <c r="D82" s="44" t="str">
        <f>D81</f>
        <v>MERC/CAPEX/MSPGCL/2023-24/0576</v>
      </c>
      <c r="E82" s="383">
        <f t="shared" ref="E82:F83" si="34">E81</f>
        <v>45013</v>
      </c>
      <c r="F82" s="383">
        <f t="shared" si="34"/>
        <v>45232</v>
      </c>
      <c r="G82" s="401">
        <v>66.009</v>
      </c>
      <c r="H82" s="401">
        <v>66.009</v>
      </c>
      <c r="I82" s="20"/>
      <c r="J82" s="20"/>
      <c r="K82" s="383">
        <f t="shared" si="29"/>
        <v>45232</v>
      </c>
      <c r="L82" s="158"/>
      <c r="M82" s="158"/>
      <c r="N82" s="402"/>
      <c r="O82" s="427"/>
      <c r="P82" s="403"/>
      <c r="Q82" s="403"/>
      <c r="R82" s="403"/>
      <c r="S82" s="403"/>
      <c r="T82" s="367">
        <f t="shared" si="30"/>
        <v>0</v>
      </c>
      <c r="U82" s="403"/>
      <c r="V82" s="404"/>
      <c r="W82" s="403"/>
      <c r="X82" s="403"/>
      <c r="Y82" s="403"/>
      <c r="Z82" s="403"/>
      <c r="AA82" s="403"/>
      <c r="AB82" s="403"/>
      <c r="AC82" s="405"/>
      <c r="AD82" s="405"/>
      <c r="AE82" s="405"/>
      <c r="AF82" s="405"/>
      <c r="AG82" s="405"/>
      <c r="AH82" s="405"/>
      <c r="AI82" s="405"/>
      <c r="AJ82" s="403"/>
      <c r="AK82" s="403"/>
      <c r="AL82" s="403"/>
      <c r="AM82" s="403"/>
      <c r="AN82" s="403"/>
      <c r="AO82" s="403"/>
      <c r="AP82" s="403"/>
      <c r="AQ82" s="403"/>
      <c r="AR82" s="403"/>
      <c r="AS82" s="367">
        <f t="shared" si="31"/>
        <v>0</v>
      </c>
      <c r="AT82" s="403"/>
      <c r="AU82" s="404"/>
      <c r="AV82" s="403"/>
      <c r="AW82" s="403"/>
      <c r="AX82" s="403"/>
      <c r="AY82" s="403"/>
      <c r="AZ82" s="403"/>
      <c r="BA82" s="403"/>
      <c r="BB82" s="403"/>
      <c r="BC82" s="435" t="s">
        <v>344</v>
      </c>
      <c r="BD82" s="102" t="s">
        <v>164</v>
      </c>
    </row>
    <row r="83" spans="1:56" ht="31.5" outlineLevel="1">
      <c r="A83" s="44"/>
      <c r="B83" s="282" t="s">
        <v>31</v>
      </c>
      <c r="C83" s="44" t="s">
        <v>31</v>
      </c>
      <c r="D83" s="44" t="str">
        <f>D82</f>
        <v>MERC/CAPEX/MSPGCL/2023-24/0576</v>
      </c>
      <c r="E83" s="383">
        <f t="shared" si="34"/>
        <v>45013</v>
      </c>
      <c r="F83" s="383">
        <f t="shared" si="34"/>
        <v>45232</v>
      </c>
      <c r="G83" s="401">
        <v>3.3</v>
      </c>
      <c r="H83" s="401">
        <v>3.3</v>
      </c>
      <c r="I83" s="20"/>
      <c r="J83" s="20"/>
      <c r="K83" s="383">
        <f t="shared" si="29"/>
        <v>45232</v>
      </c>
      <c r="L83" s="158"/>
      <c r="M83" s="158"/>
      <c r="N83" s="402"/>
      <c r="O83" s="427"/>
      <c r="P83" s="403"/>
      <c r="Q83" s="403"/>
      <c r="R83" s="403"/>
      <c r="S83" s="403"/>
      <c r="T83" s="367">
        <f t="shared" si="30"/>
        <v>0</v>
      </c>
      <c r="U83" s="403"/>
      <c r="V83" s="404"/>
      <c r="W83" s="403"/>
      <c r="X83" s="403"/>
      <c r="Y83" s="403"/>
      <c r="Z83" s="403"/>
      <c r="AA83" s="403"/>
      <c r="AB83" s="403"/>
      <c r="AC83" s="405"/>
      <c r="AD83" s="405"/>
      <c r="AE83" s="405"/>
      <c r="AF83" s="405"/>
      <c r="AG83" s="405"/>
      <c r="AH83" s="405"/>
      <c r="AI83" s="405"/>
      <c r="AJ83" s="403"/>
      <c r="AK83" s="403"/>
      <c r="AL83" s="403"/>
      <c r="AM83" s="403"/>
      <c r="AN83" s="403"/>
      <c r="AO83" s="403"/>
      <c r="AP83" s="403"/>
      <c r="AQ83" s="403"/>
      <c r="AR83" s="403"/>
      <c r="AS83" s="367">
        <f t="shared" si="31"/>
        <v>0</v>
      </c>
      <c r="AT83" s="403"/>
      <c r="AU83" s="404"/>
      <c r="AV83" s="403"/>
      <c r="AW83" s="403"/>
      <c r="AX83" s="403"/>
      <c r="AY83" s="403"/>
      <c r="AZ83" s="403"/>
      <c r="BA83" s="403"/>
      <c r="BB83" s="403"/>
      <c r="BC83" s="435"/>
      <c r="BD83" s="102" t="s">
        <v>164</v>
      </c>
    </row>
    <row r="84" spans="1:56" ht="47.25" outlineLevel="1">
      <c r="A84" s="42">
        <v>20</v>
      </c>
      <c r="B84" s="365" t="s">
        <v>272</v>
      </c>
      <c r="C84" s="42" t="s">
        <v>57</v>
      </c>
      <c r="D84" s="42" t="s">
        <v>319</v>
      </c>
      <c r="E84" s="159">
        <v>45394</v>
      </c>
      <c r="F84" s="159">
        <v>45429</v>
      </c>
      <c r="G84" s="401">
        <f>SUM(H85:H90)</f>
        <v>42.14</v>
      </c>
      <c r="H84" s="401"/>
      <c r="I84" s="20"/>
      <c r="J84" s="20"/>
      <c r="K84" s="383"/>
      <c r="L84" s="158"/>
      <c r="M84" s="158"/>
      <c r="N84" s="402"/>
      <c r="O84" s="427"/>
      <c r="P84" s="403"/>
      <c r="Q84" s="403"/>
      <c r="R84" s="403"/>
      <c r="S84" s="403"/>
      <c r="T84" s="367">
        <f t="shared" si="30"/>
        <v>0</v>
      </c>
      <c r="U84" s="403"/>
      <c r="V84" s="404"/>
      <c r="W84" s="403"/>
      <c r="X84" s="403"/>
      <c r="Y84" s="403"/>
      <c r="Z84" s="403"/>
      <c r="AA84" s="403"/>
      <c r="AB84" s="403"/>
      <c r="AC84" s="405"/>
      <c r="AD84" s="405"/>
      <c r="AE84" s="405"/>
      <c r="AF84" s="405"/>
      <c r="AG84" s="405"/>
      <c r="AH84" s="405"/>
      <c r="AI84" s="405"/>
      <c r="AJ84" s="403"/>
      <c r="AK84" s="403"/>
      <c r="AL84" s="403"/>
      <c r="AM84" s="403"/>
      <c r="AN84" s="403"/>
      <c r="AO84" s="403"/>
      <c r="AP84" s="403"/>
      <c r="AQ84" s="403"/>
      <c r="AR84" s="403"/>
      <c r="AS84" s="367">
        <f t="shared" si="31"/>
        <v>0</v>
      </c>
      <c r="AT84" s="403"/>
      <c r="AU84" s="404"/>
      <c r="AV84" s="403"/>
      <c r="AW84" s="403"/>
      <c r="AX84" s="403"/>
      <c r="AY84" s="403"/>
      <c r="AZ84" s="403"/>
      <c r="BA84" s="403"/>
      <c r="BB84" s="403"/>
      <c r="BC84" s="435"/>
      <c r="BD84" s="35"/>
    </row>
    <row r="85" spans="1:56" ht="105.75" outlineLevel="1">
      <c r="A85" s="44">
        <v>20.100000000000001</v>
      </c>
      <c r="B85" s="282" t="s">
        <v>273</v>
      </c>
      <c r="C85" s="44" t="s">
        <v>58</v>
      </c>
      <c r="D85" s="44" t="str">
        <f>D84</f>
        <v>MERC/CAPEX/MSPGCL/2024-25/0309</v>
      </c>
      <c r="E85" s="383">
        <f>E84</f>
        <v>45394</v>
      </c>
      <c r="F85" s="383">
        <v>45429</v>
      </c>
      <c r="G85" s="401">
        <v>14.27</v>
      </c>
      <c r="H85" s="401">
        <v>14.27</v>
      </c>
      <c r="I85" s="20"/>
      <c r="J85" s="20"/>
      <c r="K85" s="383">
        <f t="shared" ref="K85:K90" si="35">F85</f>
        <v>45429</v>
      </c>
      <c r="L85" s="158"/>
      <c r="M85" s="158"/>
      <c r="N85" s="402"/>
      <c r="O85" s="388" t="s">
        <v>313</v>
      </c>
      <c r="P85" s="403"/>
      <c r="Q85" s="403"/>
      <c r="R85" s="403"/>
      <c r="S85" s="403"/>
      <c r="T85" s="367">
        <f t="shared" si="30"/>
        <v>0</v>
      </c>
      <c r="U85" s="403"/>
      <c r="V85" s="404"/>
      <c r="W85" s="404">
        <v>0</v>
      </c>
      <c r="X85" s="404"/>
      <c r="Y85" s="404">
        <v>14.27</v>
      </c>
      <c r="Z85" s="404"/>
      <c r="AA85" s="404"/>
      <c r="AB85" s="404"/>
      <c r="AC85" s="405"/>
      <c r="AD85" s="405"/>
      <c r="AE85" s="405"/>
      <c r="AF85" s="405"/>
      <c r="AG85" s="405"/>
      <c r="AH85" s="405"/>
      <c r="AI85" s="405"/>
      <c r="AJ85" s="404"/>
      <c r="AK85" s="404"/>
      <c r="AL85" s="404"/>
      <c r="AM85" s="404"/>
      <c r="AN85" s="404"/>
      <c r="AO85" s="403"/>
      <c r="AP85" s="403"/>
      <c r="AQ85" s="403"/>
      <c r="AR85" s="403"/>
      <c r="AS85" s="367">
        <f t="shared" si="31"/>
        <v>0</v>
      </c>
      <c r="AT85" s="403"/>
      <c r="AU85" s="404"/>
      <c r="AV85" s="404">
        <v>0</v>
      </c>
      <c r="AW85" s="404"/>
      <c r="AX85" s="404">
        <v>14.27</v>
      </c>
      <c r="AY85" s="404"/>
      <c r="AZ85" s="404"/>
      <c r="BA85" s="404"/>
      <c r="BB85" s="403"/>
      <c r="BC85" s="436" t="s">
        <v>507</v>
      </c>
      <c r="BD85" s="102" t="s">
        <v>164</v>
      </c>
    </row>
    <row r="86" spans="1:56" ht="105" customHeight="1" outlineLevel="1">
      <c r="A86" s="44">
        <v>20.2</v>
      </c>
      <c r="B86" s="282" t="s">
        <v>274</v>
      </c>
      <c r="C86" s="44" t="s">
        <v>58</v>
      </c>
      <c r="D86" s="44" t="str">
        <f t="shared" ref="D86:D90" si="36">D85</f>
        <v>MERC/CAPEX/MSPGCL/2024-25/0309</v>
      </c>
      <c r="E86" s="383">
        <f t="shared" ref="E86:E90" si="37">E85</f>
        <v>45394</v>
      </c>
      <c r="F86" s="383">
        <f>F85</f>
        <v>45429</v>
      </c>
      <c r="G86" s="401">
        <v>8.18</v>
      </c>
      <c r="H86" s="401">
        <v>8.18</v>
      </c>
      <c r="I86" s="20"/>
      <c r="J86" s="20"/>
      <c r="K86" s="383">
        <f t="shared" si="35"/>
        <v>45429</v>
      </c>
      <c r="L86" s="158"/>
      <c r="M86" s="158"/>
      <c r="N86" s="402"/>
      <c r="O86" s="388" t="s">
        <v>314</v>
      </c>
      <c r="P86" s="403"/>
      <c r="Q86" s="403"/>
      <c r="R86" s="403"/>
      <c r="S86" s="403"/>
      <c r="T86" s="367">
        <f t="shared" si="30"/>
        <v>0</v>
      </c>
      <c r="U86" s="403"/>
      <c r="V86" s="404"/>
      <c r="W86" s="404">
        <v>0</v>
      </c>
      <c r="X86" s="404"/>
      <c r="Y86" s="404">
        <v>8.18</v>
      </c>
      <c r="Z86" s="404"/>
      <c r="AA86" s="404"/>
      <c r="AB86" s="404"/>
      <c r="AC86" s="405"/>
      <c r="AD86" s="405"/>
      <c r="AE86" s="405"/>
      <c r="AF86" s="405"/>
      <c r="AG86" s="405"/>
      <c r="AH86" s="405"/>
      <c r="AI86" s="405"/>
      <c r="AJ86" s="404"/>
      <c r="AK86" s="404"/>
      <c r="AL86" s="404"/>
      <c r="AM86" s="404"/>
      <c r="AN86" s="404"/>
      <c r="AO86" s="403"/>
      <c r="AP86" s="403"/>
      <c r="AQ86" s="403"/>
      <c r="AR86" s="403"/>
      <c r="AS86" s="367">
        <f t="shared" si="31"/>
        <v>0</v>
      </c>
      <c r="AT86" s="403"/>
      <c r="AU86" s="404"/>
      <c r="AV86" s="404">
        <v>0</v>
      </c>
      <c r="AW86" s="404"/>
      <c r="AX86" s="404">
        <v>8.18</v>
      </c>
      <c r="AY86" s="404"/>
      <c r="AZ86" s="404"/>
      <c r="BA86" s="404"/>
      <c r="BB86" s="403"/>
      <c r="BC86" s="436" t="s">
        <v>508</v>
      </c>
      <c r="BD86" s="102" t="s">
        <v>164</v>
      </c>
    </row>
    <row r="87" spans="1:56" ht="105" customHeight="1" outlineLevel="1">
      <c r="A87" s="44">
        <v>20.3</v>
      </c>
      <c r="B87" s="282" t="s">
        <v>275</v>
      </c>
      <c r="C87" s="44" t="s">
        <v>58</v>
      </c>
      <c r="D87" s="44" t="str">
        <f t="shared" si="36"/>
        <v>MERC/CAPEX/MSPGCL/2024-25/0309</v>
      </c>
      <c r="E87" s="383">
        <f t="shared" si="37"/>
        <v>45394</v>
      </c>
      <c r="F87" s="383">
        <f>F85</f>
        <v>45429</v>
      </c>
      <c r="G87" s="401">
        <v>1.88</v>
      </c>
      <c r="H87" s="401">
        <v>1.88</v>
      </c>
      <c r="I87" s="20"/>
      <c r="J87" s="20"/>
      <c r="K87" s="383">
        <f t="shared" si="35"/>
        <v>45429</v>
      </c>
      <c r="L87" s="158"/>
      <c r="M87" s="158"/>
      <c r="N87" s="402"/>
      <c r="O87" s="388" t="s">
        <v>315</v>
      </c>
      <c r="P87" s="403"/>
      <c r="Q87" s="403"/>
      <c r="R87" s="403"/>
      <c r="S87" s="403"/>
      <c r="T87" s="367">
        <f t="shared" si="30"/>
        <v>0</v>
      </c>
      <c r="U87" s="403"/>
      <c r="V87" s="404"/>
      <c r="W87" s="404">
        <v>0</v>
      </c>
      <c r="X87" s="404"/>
      <c r="Y87" s="404">
        <v>1.88</v>
      </c>
      <c r="Z87" s="404"/>
      <c r="AA87" s="404"/>
      <c r="AB87" s="404"/>
      <c r="AC87" s="405"/>
      <c r="AD87" s="405"/>
      <c r="AE87" s="405"/>
      <c r="AF87" s="405"/>
      <c r="AG87" s="405"/>
      <c r="AH87" s="405"/>
      <c r="AI87" s="405"/>
      <c r="AJ87" s="404"/>
      <c r="AK87" s="404"/>
      <c r="AL87" s="404"/>
      <c r="AM87" s="404"/>
      <c r="AN87" s="404"/>
      <c r="AO87" s="403"/>
      <c r="AP87" s="403"/>
      <c r="AQ87" s="403"/>
      <c r="AR87" s="403"/>
      <c r="AS87" s="367">
        <f t="shared" si="31"/>
        <v>0</v>
      </c>
      <c r="AT87" s="403"/>
      <c r="AU87" s="404"/>
      <c r="AV87" s="404">
        <v>0</v>
      </c>
      <c r="AW87" s="404"/>
      <c r="AX87" s="404">
        <v>1.88</v>
      </c>
      <c r="AY87" s="404"/>
      <c r="AZ87" s="404"/>
      <c r="BA87" s="404"/>
      <c r="BB87" s="403"/>
      <c r="BC87" s="436" t="s">
        <v>509</v>
      </c>
      <c r="BD87" s="102" t="s">
        <v>164</v>
      </c>
    </row>
    <row r="88" spans="1:56" ht="60" customHeight="1" outlineLevel="1">
      <c r="A88" s="44">
        <v>20.399999999999999</v>
      </c>
      <c r="B88" s="282" t="s">
        <v>276</v>
      </c>
      <c r="C88" s="44" t="s">
        <v>58</v>
      </c>
      <c r="D88" s="44" t="str">
        <f t="shared" si="36"/>
        <v>MERC/CAPEX/MSPGCL/2024-25/0309</v>
      </c>
      <c r="E88" s="383">
        <f t="shared" si="37"/>
        <v>45394</v>
      </c>
      <c r="F88" s="383">
        <f>F85</f>
        <v>45429</v>
      </c>
      <c r="G88" s="401">
        <v>4.21</v>
      </c>
      <c r="H88" s="401">
        <v>4.21</v>
      </c>
      <c r="I88" s="20"/>
      <c r="J88" s="20"/>
      <c r="K88" s="383">
        <f t="shared" si="35"/>
        <v>45429</v>
      </c>
      <c r="L88" s="158"/>
      <c r="M88" s="158"/>
      <c r="N88" s="402"/>
      <c r="O88" s="388" t="s">
        <v>316</v>
      </c>
      <c r="P88" s="403"/>
      <c r="Q88" s="403"/>
      <c r="R88" s="403"/>
      <c r="S88" s="403"/>
      <c r="T88" s="367">
        <f t="shared" si="30"/>
        <v>0</v>
      </c>
      <c r="U88" s="403"/>
      <c r="V88" s="404"/>
      <c r="W88" s="404">
        <v>0</v>
      </c>
      <c r="X88" s="404"/>
      <c r="Y88" s="404">
        <v>4.21</v>
      </c>
      <c r="Z88" s="404"/>
      <c r="AA88" s="404"/>
      <c r="AB88" s="404"/>
      <c r="AC88" s="405"/>
      <c r="AD88" s="405"/>
      <c r="AE88" s="405"/>
      <c r="AF88" s="405"/>
      <c r="AG88" s="405"/>
      <c r="AH88" s="405"/>
      <c r="AI88" s="405"/>
      <c r="AJ88" s="404"/>
      <c r="AK88" s="404"/>
      <c r="AL88" s="404"/>
      <c r="AM88" s="404"/>
      <c r="AN88" s="404"/>
      <c r="AO88" s="403"/>
      <c r="AP88" s="403"/>
      <c r="AQ88" s="403"/>
      <c r="AR88" s="403"/>
      <c r="AS88" s="367">
        <f t="shared" si="31"/>
        <v>0</v>
      </c>
      <c r="AT88" s="403"/>
      <c r="AU88" s="404"/>
      <c r="AV88" s="404">
        <v>0</v>
      </c>
      <c r="AW88" s="404"/>
      <c r="AX88" s="404">
        <v>4.21</v>
      </c>
      <c r="AY88" s="404"/>
      <c r="AZ88" s="404"/>
      <c r="BA88" s="404"/>
      <c r="BB88" s="403"/>
      <c r="BC88" s="436" t="s">
        <v>510</v>
      </c>
      <c r="BD88" s="102" t="s">
        <v>164</v>
      </c>
    </row>
    <row r="89" spans="1:56" ht="75" customHeight="1" outlineLevel="1">
      <c r="A89" s="44">
        <v>20.5</v>
      </c>
      <c r="B89" s="282" t="s">
        <v>277</v>
      </c>
      <c r="C89" s="44" t="s">
        <v>58</v>
      </c>
      <c r="D89" s="44" t="str">
        <f t="shared" si="36"/>
        <v>MERC/CAPEX/MSPGCL/2024-25/0309</v>
      </c>
      <c r="E89" s="383">
        <f t="shared" si="37"/>
        <v>45394</v>
      </c>
      <c r="F89" s="383">
        <f>F85</f>
        <v>45429</v>
      </c>
      <c r="G89" s="401">
        <v>6.25</v>
      </c>
      <c r="H89" s="401">
        <v>6.25</v>
      </c>
      <c r="I89" s="20"/>
      <c r="J89" s="20"/>
      <c r="K89" s="383">
        <f t="shared" si="35"/>
        <v>45429</v>
      </c>
      <c r="L89" s="158"/>
      <c r="M89" s="158"/>
      <c r="N89" s="402"/>
      <c r="O89" s="388" t="s">
        <v>317</v>
      </c>
      <c r="P89" s="403"/>
      <c r="Q89" s="403"/>
      <c r="R89" s="403"/>
      <c r="S89" s="403"/>
      <c r="T89" s="367">
        <f t="shared" si="30"/>
        <v>0</v>
      </c>
      <c r="U89" s="403"/>
      <c r="V89" s="404"/>
      <c r="W89" s="404">
        <v>0</v>
      </c>
      <c r="X89" s="404"/>
      <c r="Y89" s="404">
        <v>6.25</v>
      </c>
      <c r="Z89" s="404"/>
      <c r="AA89" s="404"/>
      <c r="AB89" s="404"/>
      <c r="AC89" s="405"/>
      <c r="AD89" s="405"/>
      <c r="AE89" s="405"/>
      <c r="AF89" s="405"/>
      <c r="AG89" s="405"/>
      <c r="AH89" s="405"/>
      <c r="AI89" s="405"/>
      <c r="AJ89" s="404"/>
      <c r="AK89" s="404"/>
      <c r="AL89" s="404"/>
      <c r="AM89" s="404"/>
      <c r="AN89" s="404"/>
      <c r="AO89" s="403"/>
      <c r="AP89" s="403"/>
      <c r="AQ89" s="403"/>
      <c r="AR89" s="403"/>
      <c r="AS89" s="367">
        <f t="shared" si="31"/>
        <v>0</v>
      </c>
      <c r="AT89" s="403"/>
      <c r="AU89" s="404"/>
      <c r="AV89" s="404">
        <v>0</v>
      </c>
      <c r="AW89" s="404"/>
      <c r="AX89" s="404">
        <v>6.25</v>
      </c>
      <c r="AY89" s="404"/>
      <c r="AZ89" s="404"/>
      <c r="BA89" s="404"/>
      <c r="BB89" s="403"/>
      <c r="BC89" s="436" t="s">
        <v>511</v>
      </c>
      <c r="BD89" s="102" t="s">
        <v>164</v>
      </c>
    </row>
    <row r="90" spans="1:56" ht="90" customHeight="1" outlineLevel="1">
      <c r="A90" s="44">
        <v>20.6</v>
      </c>
      <c r="B90" s="282" t="s">
        <v>278</v>
      </c>
      <c r="C90" s="44" t="s">
        <v>58</v>
      </c>
      <c r="D90" s="44" t="str">
        <f t="shared" si="36"/>
        <v>MERC/CAPEX/MSPGCL/2024-25/0309</v>
      </c>
      <c r="E90" s="383">
        <f t="shared" si="37"/>
        <v>45394</v>
      </c>
      <c r="F90" s="383">
        <f>F85</f>
        <v>45429</v>
      </c>
      <c r="G90" s="401">
        <v>7.35</v>
      </c>
      <c r="H90" s="401">
        <v>7.35</v>
      </c>
      <c r="I90" s="20"/>
      <c r="J90" s="20"/>
      <c r="K90" s="383">
        <f t="shared" si="35"/>
        <v>45429</v>
      </c>
      <c r="L90" s="158"/>
      <c r="M90" s="158"/>
      <c r="N90" s="402"/>
      <c r="O90" s="388" t="s">
        <v>318</v>
      </c>
      <c r="P90" s="403"/>
      <c r="Q90" s="403"/>
      <c r="R90" s="403"/>
      <c r="S90" s="403"/>
      <c r="T90" s="367">
        <f t="shared" si="30"/>
        <v>0</v>
      </c>
      <c r="U90" s="403"/>
      <c r="V90" s="404"/>
      <c r="W90" s="404">
        <v>0</v>
      </c>
      <c r="X90" s="404"/>
      <c r="Y90" s="404">
        <v>7.35</v>
      </c>
      <c r="Z90" s="404"/>
      <c r="AA90" s="404"/>
      <c r="AB90" s="404"/>
      <c r="AC90" s="405"/>
      <c r="AD90" s="405"/>
      <c r="AE90" s="405"/>
      <c r="AF90" s="405"/>
      <c r="AG90" s="405"/>
      <c r="AH90" s="405"/>
      <c r="AI90" s="405"/>
      <c r="AJ90" s="404"/>
      <c r="AK90" s="404"/>
      <c r="AL90" s="404"/>
      <c r="AM90" s="404"/>
      <c r="AN90" s="404"/>
      <c r="AO90" s="403"/>
      <c r="AP90" s="403"/>
      <c r="AQ90" s="403"/>
      <c r="AR90" s="403"/>
      <c r="AS90" s="367">
        <f t="shared" si="31"/>
        <v>0</v>
      </c>
      <c r="AT90" s="403"/>
      <c r="AU90" s="404"/>
      <c r="AV90" s="404">
        <v>0</v>
      </c>
      <c r="AW90" s="404"/>
      <c r="AX90" s="404">
        <v>7.35</v>
      </c>
      <c r="AY90" s="404"/>
      <c r="AZ90" s="404"/>
      <c r="BA90" s="404"/>
      <c r="BB90" s="403"/>
      <c r="BC90" s="436" t="s">
        <v>512</v>
      </c>
      <c r="BD90" s="102" t="s">
        <v>164</v>
      </c>
    </row>
    <row r="91" spans="1:56" ht="15.75" outlineLevel="1">
      <c r="A91" s="44"/>
      <c r="B91" s="282" t="s">
        <v>31</v>
      </c>
      <c r="C91" s="44"/>
      <c r="D91" s="44"/>
      <c r="E91" s="383"/>
      <c r="F91" s="383"/>
      <c r="G91" s="401"/>
      <c r="H91" s="401"/>
      <c r="I91" s="20"/>
      <c r="J91" s="20"/>
      <c r="K91" s="383"/>
      <c r="L91" s="158"/>
      <c r="M91" s="158"/>
      <c r="N91" s="402"/>
      <c r="O91" s="388"/>
      <c r="P91" s="403"/>
      <c r="Q91" s="403"/>
      <c r="R91" s="403"/>
      <c r="S91" s="403"/>
      <c r="T91" s="367">
        <f t="shared" si="30"/>
        <v>0</v>
      </c>
      <c r="U91" s="403"/>
      <c r="V91" s="404"/>
      <c r="W91" s="404"/>
      <c r="X91" s="404"/>
      <c r="Y91" s="404">
        <v>0.42</v>
      </c>
      <c r="Z91" s="404"/>
      <c r="AA91" s="404"/>
      <c r="AB91" s="404"/>
      <c r="AC91" s="405"/>
      <c r="AD91" s="405"/>
      <c r="AE91" s="405"/>
      <c r="AF91" s="405"/>
      <c r="AG91" s="405"/>
      <c r="AH91" s="405"/>
      <c r="AI91" s="405"/>
      <c r="AJ91" s="404"/>
      <c r="AK91" s="404"/>
      <c r="AL91" s="404"/>
      <c r="AM91" s="404"/>
      <c r="AN91" s="404"/>
      <c r="AO91" s="403"/>
      <c r="AP91" s="403"/>
      <c r="AQ91" s="403"/>
      <c r="AR91" s="403"/>
      <c r="AS91" s="367">
        <f t="shared" si="31"/>
        <v>0</v>
      </c>
      <c r="AT91" s="403"/>
      <c r="AU91" s="404"/>
      <c r="AV91" s="404"/>
      <c r="AW91" s="404"/>
      <c r="AX91" s="403">
        <v>0.42</v>
      </c>
      <c r="AY91" s="404"/>
      <c r="AZ91" s="404"/>
      <c r="BA91" s="404"/>
      <c r="BB91" s="403"/>
      <c r="BC91" s="436"/>
      <c r="BD91" s="35"/>
    </row>
    <row r="92" spans="1:56" ht="31.5" outlineLevel="1">
      <c r="A92" s="42">
        <v>21</v>
      </c>
      <c r="B92" s="365" t="s">
        <v>279</v>
      </c>
      <c r="C92" s="42" t="s">
        <v>57</v>
      </c>
      <c r="D92" s="42" t="s">
        <v>320</v>
      </c>
      <c r="E92" s="383"/>
      <c r="F92" s="383"/>
      <c r="G92" s="401">
        <f>SUM(H93:H101)</f>
        <v>57.290000000000006</v>
      </c>
      <c r="H92" s="401"/>
      <c r="I92" s="20"/>
      <c r="J92" s="20"/>
      <c r="K92" s="383"/>
      <c r="L92" s="158"/>
      <c r="M92" s="158"/>
      <c r="N92" s="402"/>
      <c r="O92" s="427"/>
      <c r="P92" s="403"/>
      <c r="Q92" s="403"/>
      <c r="R92" s="403"/>
      <c r="S92" s="403"/>
      <c r="T92" s="367">
        <f t="shared" si="30"/>
        <v>0</v>
      </c>
      <c r="U92" s="403"/>
      <c r="V92" s="404"/>
      <c r="W92" s="403"/>
      <c r="X92" s="403"/>
      <c r="Y92" s="403"/>
      <c r="Z92" s="403"/>
      <c r="AA92" s="403"/>
      <c r="AB92" s="403"/>
      <c r="AC92" s="405"/>
      <c r="AD92" s="405"/>
      <c r="AE92" s="405"/>
      <c r="AF92" s="405"/>
      <c r="AG92" s="405"/>
      <c r="AH92" s="405"/>
      <c r="AI92" s="405"/>
      <c r="AJ92" s="403"/>
      <c r="AK92" s="403"/>
      <c r="AL92" s="403"/>
      <c r="AM92" s="403"/>
      <c r="AN92" s="403"/>
      <c r="AO92" s="403"/>
      <c r="AP92" s="403"/>
      <c r="AQ92" s="403"/>
      <c r="AR92" s="403"/>
      <c r="AS92" s="367">
        <f t="shared" si="31"/>
        <v>0</v>
      </c>
      <c r="AT92" s="403"/>
      <c r="AU92" s="404"/>
      <c r="AV92" s="404"/>
      <c r="AW92" s="403"/>
      <c r="AX92" s="10"/>
      <c r="AY92" s="403"/>
      <c r="AZ92" s="403"/>
      <c r="BA92" s="403"/>
      <c r="BB92" s="403"/>
      <c r="BC92" s="436"/>
      <c r="BD92" s="35"/>
    </row>
    <row r="93" spans="1:56" ht="90" customHeight="1" outlineLevel="1">
      <c r="A93" s="44">
        <v>21.1</v>
      </c>
      <c r="B93" s="282" t="s">
        <v>280</v>
      </c>
      <c r="C93" s="44" t="s">
        <v>58</v>
      </c>
      <c r="D93" s="44" t="s">
        <v>320</v>
      </c>
      <c r="E93" s="383"/>
      <c r="F93" s="383">
        <f>F90</f>
        <v>45429</v>
      </c>
      <c r="G93" s="401">
        <v>11.35</v>
      </c>
      <c r="H93" s="401">
        <v>11.35</v>
      </c>
      <c r="I93" s="20"/>
      <c r="J93" s="20"/>
      <c r="K93" s="383">
        <f>K90</f>
        <v>45429</v>
      </c>
      <c r="L93" s="158"/>
      <c r="M93" s="158"/>
      <c r="N93" s="402"/>
      <c r="O93" s="388" t="s">
        <v>321</v>
      </c>
      <c r="P93" s="403"/>
      <c r="Q93" s="403"/>
      <c r="R93" s="403"/>
      <c r="S93" s="403"/>
      <c r="T93" s="367">
        <f t="shared" si="30"/>
        <v>0</v>
      </c>
      <c r="U93" s="403"/>
      <c r="V93" s="404"/>
      <c r="W93" s="94">
        <v>0</v>
      </c>
      <c r="X93" s="94"/>
      <c r="Y93" s="255">
        <v>11.35</v>
      </c>
      <c r="Z93" s="94"/>
      <c r="AA93" s="94"/>
      <c r="AB93" s="94"/>
      <c r="AC93" s="405"/>
      <c r="AD93" s="405"/>
      <c r="AE93" s="405"/>
      <c r="AF93" s="405"/>
      <c r="AG93" s="405"/>
      <c r="AH93" s="405"/>
      <c r="AI93" s="405"/>
      <c r="AJ93" s="94"/>
      <c r="AK93" s="94"/>
      <c r="AL93" s="94"/>
      <c r="AM93" s="94"/>
      <c r="AN93" s="94"/>
      <c r="AO93" s="403"/>
      <c r="AP93" s="403"/>
      <c r="AQ93" s="403"/>
      <c r="AR93" s="403"/>
      <c r="AS93" s="367">
        <f t="shared" si="31"/>
        <v>0</v>
      </c>
      <c r="AT93" s="403"/>
      <c r="AU93" s="404"/>
      <c r="AV93" s="404">
        <v>0</v>
      </c>
      <c r="AW93" s="94"/>
      <c r="AX93" s="255">
        <v>11.35</v>
      </c>
      <c r="AY93" s="94"/>
      <c r="AZ93" s="94"/>
      <c r="BA93" s="94"/>
      <c r="BB93" s="403"/>
      <c r="BC93" s="436" t="s">
        <v>513</v>
      </c>
      <c r="BD93" s="102" t="s">
        <v>164</v>
      </c>
    </row>
    <row r="94" spans="1:56" ht="90" customHeight="1" outlineLevel="1">
      <c r="A94" s="44">
        <v>21.2</v>
      </c>
      <c r="B94" s="282" t="s">
        <v>281</v>
      </c>
      <c r="C94" s="44" t="s">
        <v>58</v>
      </c>
      <c r="D94" s="44" t="str">
        <f t="shared" ref="D94:D101" si="38">D93</f>
        <v>MERC/CAPEX/MSPGCL/2024-25/0310</v>
      </c>
      <c r="E94" s="383"/>
      <c r="F94" s="383">
        <f t="shared" ref="F94:F101" si="39">F93</f>
        <v>45429</v>
      </c>
      <c r="G94" s="401">
        <v>5.73</v>
      </c>
      <c r="H94" s="401">
        <v>5.73</v>
      </c>
      <c r="I94" s="20"/>
      <c r="J94" s="20"/>
      <c r="K94" s="383">
        <f t="shared" ref="K94:K101" si="40">K93</f>
        <v>45429</v>
      </c>
      <c r="L94" s="158"/>
      <c r="M94" s="158"/>
      <c r="N94" s="402"/>
      <c r="O94" s="388" t="s">
        <v>323</v>
      </c>
      <c r="P94" s="403"/>
      <c r="Q94" s="403"/>
      <c r="R94" s="403"/>
      <c r="S94" s="403"/>
      <c r="T94" s="367">
        <f t="shared" si="30"/>
        <v>0</v>
      </c>
      <c r="U94" s="403"/>
      <c r="V94" s="404"/>
      <c r="W94" s="94">
        <v>0</v>
      </c>
      <c r="X94" s="94"/>
      <c r="Y94" s="255">
        <v>5.73</v>
      </c>
      <c r="Z94" s="94"/>
      <c r="AA94" s="94"/>
      <c r="AB94" s="94"/>
      <c r="AC94" s="405"/>
      <c r="AD94" s="405"/>
      <c r="AE94" s="405"/>
      <c r="AF94" s="405"/>
      <c r="AG94" s="405"/>
      <c r="AH94" s="405"/>
      <c r="AI94" s="405"/>
      <c r="AJ94" s="94"/>
      <c r="AK94" s="94"/>
      <c r="AL94" s="94"/>
      <c r="AM94" s="94"/>
      <c r="AN94" s="94"/>
      <c r="AO94" s="403"/>
      <c r="AP94" s="403"/>
      <c r="AQ94" s="403"/>
      <c r="AR94" s="403"/>
      <c r="AS94" s="367">
        <f t="shared" si="31"/>
        <v>0</v>
      </c>
      <c r="AT94" s="403"/>
      <c r="AU94" s="404"/>
      <c r="AV94" s="404">
        <v>0</v>
      </c>
      <c r="AW94" s="94"/>
      <c r="AX94" s="255">
        <v>5.73</v>
      </c>
      <c r="AY94" s="94"/>
      <c r="AZ94" s="94"/>
      <c r="BA94" s="94"/>
      <c r="BB94" s="403"/>
      <c r="BC94" s="436" t="s">
        <v>514</v>
      </c>
      <c r="BD94" s="102" t="s">
        <v>164</v>
      </c>
    </row>
    <row r="95" spans="1:56" ht="75" customHeight="1" outlineLevel="1">
      <c r="A95" s="44">
        <v>21.3</v>
      </c>
      <c r="B95" s="282" t="s">
        <v>282</v>
      </c>
      <c r="C95" s="44" t="s">
        <v>58</v>
      </c>
      <c r="D95" s="44" t="str">
        <f t="shared" si="38"/>
        <v>MERC/CAPEX/MSPGCL/2024-25/0310</v>
      </c>
      <c r="E95" s="383"/>
      <c r="F95" s="383">
        <f t="shared" si="39"/>
        <v>45429</v>
      </c>
      <c r="G95" s="401">
        <v>1.77</v>
      </c>
      <c r="H95" s="401">
        <v>1.77</v>
      </c>
      <c r="I95" s="20"/>
      <c r="J95" s="20"/>
      <c r="K95" s="383">
        <f t="shared" si="40"/>
        <v>45429</v>
      </c>
      <c r="L95" s="158"/>
      <c r="M95" s="158"/>
      <c r="N95" s="402"/>
      <c r="O95" s="388" t="s">
        <v>324</v>
      </c>
      <c r="P95" s="403"/>
      <c r="Q95" s="403"/>
      <c r="R95" s="403"/>
      <c r="S95" s="403"/>
      <c r="T95" s="367">
        <f t="shared" si="30"/>
        <v>0</v>
      </c>
      <c r="U95" s="403"/>
      <c r="V95" s="404"/>
      <c r="W95" s="394">
        <v>1.75</v>
      </c>
      <c r="X95" s="394"/>
      <c r="Y95" s="255">
        <v>1.77</v>
      </c>
      <c r="Z95" s="394"/>
      <c r="AA95" s="394"/>
      <c r="AB95" s="394"/>
      <c r="AC95" s="405"/>
      <c r="AD95" s="405"/>
      <c r="AE95" s="405"/>
      <c r="AF95" s="405"/>
      <c r="AG95" s="405"/>
      <c r="AH95" s="405"/>
      <c r="AI95" s="405"/>
      <c r="AJ95" s="394"/>
      <c r="AK95" s="394"/>
      <c r="AL95" s="394"/>
      <c r="AM95" s="394"/>
      <c r="AN95" s="394"/>
      <c r="AO95" s="403"/>
      <c r="AP95" s="403"/>
      <c r="AQ95" s="403"/>
      <c r="AR95" s="403"/>
      <c r="AS95" s="367">
        <f t="shared" si="31"/>
        <v>0</v>
      </c>
      <c r="AT95" s="403"/>
      <c r="AU95" s="404"/>
      <c r="AV95" s="406">
        <v>1.75</v>
      </c>
      <c r="AW95" s="394"/>
      <c r="AX95" s="255">
        <v>1.77</v>
      </c>
      <c r="AY95" s="394"/>
      <c r="AZ95" s="394"/>
      <c r="BA95" s="394"/>
      <c r="BB95" s="403"/>
      <c r="BC95" s="436" t="s">
        <v>515</v>
      </c>
      <c r="BD95" s="102" t="s">
        <v>164</v>
      </c>
    </row>
    <row r="96" spans="1:56" ht="90" customHeight="1" outlineLevel="1">
      <c r="A96" s="44">
        <v>21.4</v>
      </c>
      <c r="B96" s="282" t="s">
        <v>283</v>
      </c>
      <c r="C96" s="44" t="s">
        <v>58</v>
      </c>
      <c r="D96" s="44" t="str">
        <f t="shared" si="38"/>
        <v>MERC/CAPEX/MSPGCL/2024-25/0310</v>
      </c>
      <c r="E96" s="383"/>
      <c r="F96" s="383">
        <f t="shared" si="39"/>
        <v>45429</v>
      </c>
      <c r="G96" s="401">
        <v>9.01</v>
      </c>
      <c r="H96" s="401">
        <v>9.01</v>
      </c>
      <c r="I96" s="20"/>
      <c r="J96" s="20"/>
      <c r="K96" s="383">
        <f t="shared" si="40"/>
        <v>45429</v>
      </c>
      <c r="L96" s="158"/>
      <c r="M96" s="158"/>
      <c r="N96" s="402"/>
      <c r="O96" s="388" t="s">
        <v>325</v>
      </c>
      <c r="P96" s="403"/>
      <c r="Q96" s="403"/>
      <c r="R96" s="403"/>
      <c r="S96" s="403"/>
      <c r="T96" s="367">
        <f t="shared" si="30"/>
        <v>0</v>
      </c>
      <c r="U96" s="403"/>
      <c r="V96" s="404"/>
      <c r="W96" s="94">
        <v>0</v>
      </c>
      <c r="X96" s="94"/>
      <c r="Y96" s="255">
        <v>3.85</v>
      </c>
      <c r="Z96" s="94"/>
      <c r="AA96" s="94"/>
      <c r="AB96" s="94"/>
      <c r="AC96" s="405"/>
      <c r="AD96" s="405"/>
      <c r="AE96" s="405"/>
      <c r="AF96" s="405"/>
      <c r="AG96" s="405"/>
      <c r="AH96" s="405"/>
      <c r="AI96" s="405"/>
      <c r="AJ96" s="94"/>
      <c r="AK96" s="94"/>
      <c r="AL96" s="94"/>
      <c r="AM96" s="94"/>
      <c r="AN96" s="94"/>
      <c r="AO96" s="403"/>
      <c r="AP96" s="403"/>
      <c r="AQ96" s="403"/>
      <c r="AR96" s="403"/>
      <c r="AS96" s="367">
        <f t="shared" si="31"/>
        <v>0</v>
      </c>
      <c r="AT96" s="403"/>
      <c r="AU96" s="404"/>
      <c r="AV96" s="404">
        <v>0</v>
      </c>
      <c r="AW96" s="94"/>
      <c r="AX96" s="255">
        <v>3.85</v>
      </c>
      <c r="AY96" s="94"/>
      <c r="AZ96" s="94"/>
      <c r="BA96" s="94"/>
      <c r="BB96" s="403"/>
      <c r="BC96" s="436" t="s">
        <v>516</v>
      </c>
      <c r="BD96" s="102" t="s">
        <v>164</v>
      </c>
    </row>
    <row r="97" spans="1:56" ht="60" customHeight="1" outlineLevel="1">
      <c r="A97" s="44">
        <v>21.5</v>
      </c>
      <c r="B97" s="282" t="s">
        <v>284</v>
      </c>
      <c r="C97" s="44" t="s">
        <v>58</v>
      </c>
      <c r="D97" s="44" t="str">
        <f t="shared" si="38"/>
        <v>MERC/CAPEX/MSPGCL/2024-25/0310</v>
      </c>
      <c r="E97" s="383"/>
      <c r="F97" s="383">
        <f t="shared" si="39"/>
        <v>45429</v>
      </c>
      <c r="G97" s="401">
        <v>3.85</v>
      </c>
      <c r="H97" s="401">
        <v>3.85</v>
      </c>
      <c r="I97" s="20"/>
      <c r="J97" s="20"/>
      <c r="K97" s="383">
        <f t="shared" si="40"/>
        <v>45429</v>
      </c>
      <c r="L97" s="158"/>
      <c r="M97" s="158"/>
      <c r="N97" s="402"/>
      <c r="O97" s="388" t="s">
        <v>326</v>
      </c>
      <c r="P97" s="403"/>
      <c r="Q97" s="403"/>
      <c r="R97" s="403"/>
      <c r="S97" s="403"/>
      <c r="T97" s="367">
        <f t="shared" si="30"/>
        <v>0</v>
      </c>
      <c r="U97" s="403"/>
      <c r="V97" s="404"/>
      <c r="W97" s="94">
        <v>0</v>
      </c>
      <c r="X97" s="94"/>
      <c r="Y97" s="255">
        <v>8.6199999999999992</v>
      </c>
      <c r="Z97" s="94"/>
      <c r="AA97" s="94"/>
      <c r="AB97" s="94"/>
      <c r="AC97" s="405"/>
      <c r="AD97" s="405"/>
      <c r="AE97" s="405"/>
      <c r="AF97" s="405"/>
      <c r="AG97" s="405"/>
      <c r="AH97" s="405"/>
      <c r="AI97" s="405"/>
      <c r="AJ97" s="94"/>
      <c r="AK97" s="94"/>
      <c r="AL97" s="94"/>
      <c r="AM97" s="94"/>
      <c r="AN97" s="94"/>
      <c r="AO97" s="403"/>
      <c r="AP97" s="403"/>
      <c r="AQ97" s="403"/>
      <c r="AR97" s="403"/>
      <c r="AS97" s="367">
        <f t="shared" si="31"/>
        <v>0</v>
      </c>
      <c r="AT97" s="403"/>
      <c r="AU97" s="404"/>
      <c r="AV97" s="404">
        <v>0</v>
      </c>
      <c r="AW97" s="94"/>
      <c r="AX97" s="255">
        <v>8.6199999999999992</v>
      </c>
      <c r="AY97" s="94"/>
      <c r="AZ97" s="94"/>
      <c r="BA97" s="94"/>
      <c r="BB97" s="403"/>
      <c r="BC97" s="436" t="s">
        <v>517</v>
      </c>
      <c r="BD97" s="102" t="s">
        <v>164</v>
      </c>
    </row>
    <row r="98" spans="1:56" ht="135" customHeight="1" outlineLevel="1">
      <c r="A98" s="44">
        <v>21.6</v>
      </c>
      <c r="B98" s="282" t="s">
        <v>285</v>
      </c>
      <c r="C98" s="44" t="s">
        <v>58</v>
      </c>
      <c r="D98" s="44" t="str">
        <f t="shared" si="38"/>
        <v>MERC/CAPEX/MSPGCL/2024-25/0310</v>
      </c>
      <c r="E98" s="383"/>
      <c r="F98" s="383">
        <f t="shared" si="39"/>
        <v>45429</v>
      </c>
      <c r="G98" s="401">
        <v>8.6199999999999992</v>
      </c>
      <c r="H98" s="401">
        <v>8.6199999999999992</v>
      </c>
      <c r="I98" s="20"/>
      <c r="J98" s="20"/>
      <c r="K98" s="383">
        <f t="shared" si="40"/>
        <v>45429</v>
      </c>
      <c r="L98" s="158"/>
      <c r="M98" s="158"/>
      <c r="N98" s="402"/>
      <c r="O98" s="388" t="s">
        <v>443</v>
      </c>
      <c r="P98" s="403"/>
      <c r="Q98" s="403"/>
      <c r="R98" s="403"/>
      <c r="S98" s="403"/>
      <c r="T98" s="367">
        <f t="shared" si="30"/>
        <v>0</v>
      </c>
      <c r="U98" s="403"/>
      <c r="V98" s="404"/>
      <c r="W98" s="94">
        <v>0</v>
      </c>
      <c r="X98" s="94"/>
      <c r="Y98" s="255">
        <v>8.06</v>
      </c>
      <c r="Z98" s="94"/>
      <c r="AA98" s="94"/>
      <c r="AB98" s="94"/>
      <c r="AC98" s="405"/>
      <c r="AD98" s="405"/>
      <c r="AE98" s="405"/>
      <c r="AF98" s="405"/>
      <c r="AG98" s="405"/>
      <c r="AH98" s="405"/>
      <c r="AI98" s="405"/>
      <c r="AJ98" s="94"/>
      <c r="AK98" s="94"/>
      <c r="AL98" s="94"/>
      <c r="AM98" s="94"/>
      <c r="AN98" s="94"/>
      <c r="AO98" s="403"/>
      <c r="AP98" s="403"/>
      <c r="AQ98" s="403"/>
      <c r="AR98" s="403"/>
      <c r="AS98" s="367">
        <f t="shared" si="31"/>
        <v>0</v>
      </c>
      <c r="AT98" s="403"/>
      <c r="AU98" s="404"/>
      <c r="AV98" s="404">
        <v>0</v>
      </c>
      <c r="AW98" s="94"/>
      <c r="AX98" s="255">
        <v>8.06</v>
      </c>
      <c r="AY98" s="94"/>
      <c r="AZ98" s="94"/>
      <c r="BA98" s="94"/>
      <c r="BB98" s="403"/>
      <c r="BC98" s="436" t="s">
        <v>322</v>
      </c>
      <c r="BD98" s="35"/>
    </row>
    <row r="99" spans="1:56" ht="60" customHeight="1" outlineLevel="1">
      <c r="A99" s="44">
        <v>21.7</v>
      </c>
      <c r="B99" s="282" t="s">
        <v>286</v>
      </c>
      <c r="C99" s="44" t="s">
        <v>58</v>
      </c>
      <c r="D99" s="44" t="str">
        <f t="shared" si="38"/>
        <v>MERC/CAPEX/MSPGCL/2024-25/0310</v>
      </c>
      <c r="E99" s="383"/>
      <c r="F99" s="383">
        <f t="shared" si="39"/>
        <v>45429</v>
      </c>
      <c r="G99" s="401">
        <v>8.06</v>
      </c>
      <c r="H99" s="401">
        <v>8.06</v>
      </c>
      <c r="I99" s="20"/>
      <c r="J99" s="20"/>
      <c r="K99" s="383">
        <f t="shared" si="40"/>
        <v>45429</v>
      </c>
      <c r="L99" s="158"/>
      <c r="M99" s="158"/>
      <c r="N99" s="402"/>
      <c r="O99" s="388" t="s">
        <v>327</v>
      </c>
      <c r="P99" s="403"/>
      <c r="Q99" s="403"/>
      <c r="R99" s="403"/>
      <c r="S99" s="403"/>
      <c r="T99" s="367">
        <f t="shared" si="30"/>
        <v>0</v>
      </c>
      <c r="U99" s="403"/>
      <c r="V99" s="404"/>
      <c r="W99" s="94">
        <v>0</v>
      </c>
      <c r="X99" s="94"/>
      <c r="Y99" s="255">
        <v>4.9800000000000004</v>
      </c>
      <c r="Z99" s="94"/>
      <c r="AA99" s="94"/>
      <c r="AB99" s="94"/>
      <c r="AC99" s="405"/>
      <c r="AD99" s="405"/>
      <c r="AE99" s="405"/>
      <c r="AF99" s="405"/>
      <c r="AG99" s="405"/>
      <c r="AH99" s="405"/>
      <c r="AI99" s="405"/>
      <c r="AJ99" s="94"/>
      <c r="AK99" s="94"/>
      <c r="AL99" s="94"/>
      <c r="AM99" s="94"/>
      <c r="AN99" s="94"/>
      <c r="AO99" s="403"/>
      <c r="AP99" s="403"/>
      <c r="AQ99" s="403"/>
      <c r="AR99" s="403"/>
      <c r="AS99" s="367">
        <f t="shared" si="31"/>
        <v>0</v>
      </c>
      <c r="AT99" s="403"/>
      <c r="AU99" s="404"/>
      <c r="AV99" s="404">
        <v>0</v>
      </c>
      <c r="AW99" s="94"/>
      <c r="AX99" s="255">
        <v>4.9800000000000004</v>
      </c>
      <c r="AY99" s="94"/>
      <c r="AZ99" s="94"/>
      <c r="BA99" s="94"/>
      <c r="BB99" s="403"/>
      <c r="BC99" s="436" t="s">
        <v>518</v>
      </c>
      <c r="BD99" s="102" t="s">
        <v>164</v>
      </c>
    </row>
    <row r="100" spans="1:56" ht="63" outlineLevel="1">
      <c r="A100" s="44">
        <v>21.8</v>
      </c>
      <c r="B100" s="282" t="s">
        <v>287</v>
      </c>
      <c r="C100" s="44" t="s">
        <v>58</v>
      </c>
      <c r="D100" s="44" t="str">
        <f t="shared" si="38"/>
        <v>MERC/CAPEX/MSPGCL/2024-25/0310</v>
      </c>
      <c r="E100" s="383"/>
      <c r="F100" s="383">
        <f t="shared" si="39"/>
        <v>45429</v>
      </c>
      <c r="G100" s="401">
        <v>4.9800000000000004</v>
      </c>
      <c r="H100" s="401">
        <v>4.9800000000000004</v>
      </c>
      <c r="I100" s="20"/>
      <c r="J100" s="20"/>
      <c r="K100" s="383">
        <f t="shared" si="40"/>
        <v>45429</v>
      </c>
      <c r="L100" s="158"/>
      <c r="M100" s="158"/>
      <c r="N100" s="402"/>
      <c r="O100" s="388" t="s">
        <v>328</v>
      </c>
      <c r="P100" s="403"/>
      <c r="Q100" s="403"/>
      <c r="R100" s="403"/>
      <c r="S100" s="403"/>
      <c r="T100" s="367">
        <f t="shared" si="30"/>
        <v>0</v>
      </c>
      <c r="U100" s="403"/>
      <c r="V100" s="404"/>
      <c r="W100" s="94">
        <v>0</v>
      </c>
      <c r="X100" s="94"/>
      <c r="Y100" s="255">
        <v>3.92</v>
      </c>
      <c r="Z100" s="94"/>
      <c r="AA100" s="94"/>
      <c r="AB100" s="94"/>
      <c r="AC100" s="405"/>
      <c r="AD100" s="405"/>
      <c r="AE100" s="405"/>
      <c r="AF100" s="405"/>
      <c r="AG100" s="405"/>
      <c r="AH100" s="405"/>
      <c r="AI100" s="405"/>
      <c r="AJ100" s="94"/>
      <c r="AK100" s="94"/>
      <c r="AL100" s="94"/>
      <c r="AM100" s="94"/>
      <c r="AN100" s="94"/>
      <c r="AO100" s="403"/>
      <c r="AP100" s="403"/>
      <c r="AQ100" s="403"/>
      <c r="AR100" s="403"/>
      <c r="AS100" s="367">
        <f t="shared" si="31"/>
        <v>0</v>
      </c>
      <c r="AT100" s="403"/>
      <c r="AU100" s="404"/>
      <c r="AV100" s="404">
        <v>0</v>
      </c>
      <c r="AW100" s="94"/>
      <c r="AX100" s="255">
        <v>3.92</v>
      </c>
      <c r="AY100" s="94"/>
      <c r="AZ100" s="94"/>
      <c r="BA100" s="94"/>
      <c r="BB100" s="403"/>
      <c r="BC100" s="436" t="s">
        <v>516</v>
      </c>
      <c r="BD100" s="102" t="s">
        <v>164</v>
      </c>
    </row>
    <row r="101" spans="1:56" ht="63" outlineLevel="1">
      <c r="A101" s="282">
        <v>21.9</v>
      </c>
      <c r="B101" s="282" t="s">
        <v>288</v>
      </c>
      <c r="C101" s="282" t="s">
        <v>58</v>
      </c>
      <c r="D101" s="44" t="str">
        <f t="shared" si="38"/>
        <v>MERC/CAPEX/MSPGCL/2024-25/0310</v>
      </c>
      <c r="E101" s="383"/>
      <c r="F101" s="383">
        <f t="shared" si="39"/>
        <v>45429</v>
      </c>
      <c r="G101" s="401">
        <v>3.92</v>
      </c>
      <c r="H101" s="401">
        <v>3.92</v>
      </c>
      <c r="I101" s="20"/>
      <c r="J101" s="20"/>
      <c r="K101" s="383">
        <f t="shared" si="40"/>
        <v>45429</v>
      </c>
      <c r="L101" s="158"/>
      <c r="M101" s="158"/>
      <c r="N101" s="402"/>
      <c r="O101" s="388" t="s">
        <v>329</v>
      </c>
      <c r="P101" s="403"/>
      <c r="Q101" s="403"/>
      <c r="R101" s="403"/>
      <c r="S101" s="403"/>
      <c r="T101" s="367">
        <f t="shared" si="30"/>
        <v>0</v>
      </c>
      <c r="U101" s="403"/>
      <c r="V101" s="404"/>
      <c r="W101" s="94">
        <v>0</v>
      </c>
      <c r="X101" s="94"/>
      <c r="Y101" s="255">
        <v>9.01</v>
      </c>
      <c r="Z101" s="94"/>
      <c r="AA101" s="94"/>
      <c r="AB101" s="94"/>
      <c r="AC101" s="405"/>
      <c r="AD101" s="405"/>
      <c r="AE101" s="405"/>
      <c r="AF101" s="405"/>
      <c r="AG101" s="405"/>
      <c r="AH101" s="405"/>
      <c r="AI101" s="405"/>
      <c r="AJ101" s="94"/>
      <c r="AK101" s="94"/>
      <c r="AL101" s="94"/>
      <c r="AM101" s="94"/>
      <c r="AN101" s="94"/>
      <c r="AO101" s="403"/>
      <c r="AP101" s="403"/>
      <c r="AQ101" s="403"/>
      <c r="AR101" s="403"/>
      <c r="AS101" s="367">
        <f t="shared" si="31"/>
        <v>0</v>
      </c>
      <c r="AT101" s="403"/>
      <c r="AU101" s="404"/>
      <c r="AV101" s="404">
        <v>0</v>
      </c>
      <c r="AW101" s="94"/>
      <c r="AX101" s="255">
        <v>9.01</v>
      </c>
      <c r="AY101" s="94"/>
      <c r="AZ101" s="94"/>
      <c r="BA101" s="94"/>
      <c r="BB101" s="403"/>
      <c r="BC101" s="436" t="s">
        <v>519</v>
      </c>
      <c r="BD101" s="102" t="s">
        <v>164</v>
      </c>
    </row>
    <row r="102" spans="1:56" ht="15.75" outlineLevel="1">
      <c r="A102" s="282"/>
      <c r="B102" s="282" t="s">
        <v>31</v>
      </c>
      <c r="C102" s="282"/>
      <c r="D102" s="135"/>
      <c r="E102" s="158"/>
      <c r="F102" s="158"/>
      <c r="G102" s="135"/>
      <c r="H102" s="135"/>
      <c r="I102" s="135"/>
      <c r="J102" s="135"/>
      <c r="K102" s="158"/>
      <c r="L102" s="158"/>
      <c r="M102" s="158"/>
      <c r="N102" s="158"/>
      <c r="O102" s="137"/>
      <c r="P102" s="94"/>
      <c r="Q102" s="94"/>
      <c r="R102" s="94"/>
      <c r="S102" s="94"/>
      <c r="T102" s="367">
        <f t="shared" si="30"/>
        <v>0</v>
      </c>
      <c r="U102" s="94"/>
      <c r="V102" s="94"/>
      <c r="W102" s="94"/>
      <c r="X102" s="94"/>
      <c r="Y102" s="94">
        <v>0.53</v>
      </c>
      <c r="Z102" s="94"/>
      <c r="AA102" s="94"/>
      <c r="AB102" s="94"/>
      <c r="AC102" s="136"/>
      <c r="AD102" s="136"/>
      <c r="AE102" s="136"/>
      <c r="AF102" s="136"/>
      <c r="AG102" s="136"/>
      <c r="AH102" s="136"/>
      <c r="AI102" s="136"/>
      <c r="AJ102" s="94"/>
      <c r="AK102" s="94"/>
      <c r="AL102" s="94"/>
      <c r="AM102" s="94"/>
      <c r="AN102" s="94"/>
      <c r="AO102" s="94"/>
      <c r="AP102" s="94"/>
      <c r="AQ102" s="94"/>
      <c r="AR102" s="94"/>
      <c r="AS102" s="367">
        <f t="shared" si="31"/>
        <v>0</v>
      </c>
      <c r="AT102" s="94"/>
      <c r="AU102" s="94"/>
      <c r="AV102" s="94"/>
      <c r="AW102" s="94"/>
      <c r="AX102" s="10">
        <v>0.53</v>
      </c>
      <c r="AY102" s="94"/>
      <c r="AZ102" s="94"/>
      <c r="BA102" s="94"/>
      <c r="BB102" s="94"/>
      <c r="BC102" s="138"/>
      <c r="BD102" s="102"/>
    </row>
    <row r="103" spans="1:56" ht="15.75" outlineLevel="1">
      <c r="A103" s="284"/>
      <c r="B103" s="284" t="s">
        <v>253</v>
      </c>
      <c r="C103" s="284"/>
      <c r="D103" s="143"/>
      <c r="E103" s="161"/>
      <c r="F103" s="158"/>
      <c r="G103" s="144"/>
      <c r="H103" s="47"/>
      <c r="I103" s="106"/>
      <c r="J103" s="106"/>
      <c r="K103" s="162"/>
      <c r="L103" s="163"/>
      <c r="M103" s="163"/>
      <c r="N103" s="163"/>
      <c r="O103" s="428"/>
      <c r="P103" s="94"/>
      <c r="Q103" s="94"/>
      <c r="R103" s="94"/>
      <c r="S103" s="94"/>
      <c r="T103" s="182">
        <f t="shared" si="30"/>
        <v>0</v>
      </c>
      <c r="U103" s="94"/>
      <c r="V103" s="94"/>
      <c r="W103" s="94"/>
      <c r="X103" s="94"/>
      <c r="Y103" s="94"/>
      <c r="Z103" s="94"/>
      <c r="AA103" s="94"/>
      <c r="AB103" s="94"/>
      <c r="AC103" s="136"/>
      <c r="AD103" s="136"/>
      <c r="AE103" s="136"/>
      <c r="AF103" s="136"/>
      <c r="AG103" s="136"/>
      <c r="AH103" s="136"/>
      <c r="AI103" s="136"/>
      <c r="AJ103" s="94"/>
      <c r="AK103" s="94"/>
      <c r="AL103" s="94"/>
      <c r="AM103" s="94"/>
      <c r="AN103" s="94"/>
      <c r="AO103" s="94"/>
      <c r="AP103" s="94"/>
      <c r="AQ103" s="94"/>
      <c r="AR103" s="94"/>
      <c r="AS103" s="182">
        <f t="shared" si="31"/>
        <v>0</v>
      </c>
      <c r="AT103" s="94"/>
      <c r="AU103" s="94"/>
      <c r="AV103" s="94"/>
      <c r="AW103" s="94"/>
      <c r="AX103" s="6"/>
      <c r="AY103" s="94"/>
      <c r="AZ103" s="94"/>
      <c r="BA103" s="94"/>
      <c r="BB103" s="94"/>
      <c r="BC103" s="138"/>
      <c r="BD103" s="102"/>
    </row>
    <row r="104" spans="1:56" ht="15.75" outlineLevel="1">
      <c r="A104" s="282"/>
      <c r="B104" s="282" t="s">
        <v>254</v>
      </c>
      <c r="C104" s="282"/>
      <c r="D104" s="143"/>
      <c r="E104" s="161"/>
      <c r="F104" s="158"/>
      <c r="G104" s="144"/>
      <c r="H104" s="47"/>
      <c r="I104" s="106"/>
      <c r="J104" s="106"/>
      <c r="K104" s="162"/>
      <c r="L104" s="163"/>
      <c r="M104" s="163"/>
      <c r="N104" s="163"/>
      <c r="O104" s="428"/>
      <c r="P104" s="94"/>
      <c r="Q104" s="94">
        <v>0.30071745999999999</v>
      </c>
      <c r="R104" s="94"/>
      <c r="S104" s="94"/>
      <c r="T104" s="182">
        <f t="shared" si="30"/>
        <v>0.30071745999999999</v>
      </c>
      <c r="U104" s="94"/>
      <c r="V104" s="94"/>
      <c r="W104" s="94"/>
      <c r="X104" s="94"/>
      <c r="Y104" s="94"/>
      <c r="Z104" s="94"/>
      <c r="AA104" s="94"/>
      <c r="AB104" s="94"/>
      <c r="AC104" s="136"/>
      <c r="AD104" s="136"/>
      <c r="AE104" s="136"/>
      <c r="AF104" s="136"/>
      <c r="AG104" s="136"/>
      <c r="AH104" s="136"/>
      <c r="AI104" s="136"/>
      <c r="AJ104" s="94"/>
      <c r="AK104" s="94"/>
      <c r="AL104" s="94"/>
      <c r="AM104" s="94"/>
      <c r="AN104" s="94"/>
      <c r="AO104" s="94"/>
      <c r="AP104" s="94">
        <v>0.30071745999999999</v>
      </c>
      <c r="AQ104" s="94"/>
      <c r="AR104" s="94"/>
      <c r="AS104" s="182">
        <f t="shared" si="31"/>
        <v>0.30071745999999999</v>
      </c>
      <c r="AT104" s="94"/>
      <c r="AU104" s="94"/>
      <c r="AV104" s="94"/>
      <c r="AW104" s="94"/>
      <c r="AX104" s="94"/>
      <c r="AY104" s="94"/>
      <c r="AZ104" s="94"/>
      <c r="BA104" s="94"/>
      <c r="BB104" s="94"/>
      <c r="BC104" s="138"/>
      <c r="BD104" s="102"/>
    </row>
    <row r="105" spans="1:56" ht="31.5">
      <c r="A105" s="282"/>
      <c r="B105" s="282" t="s">
        <v>255</v>
      </c>
      <c r="C105" s="282"/>
      <c r="D105" s="8"/>
      <c r="E105" s="162"/>
      <c r="F105" s="162"/>
      <c r="G105" s="8"/>
      <c r="H105" s="8"/>
      <c r="I105" s="106"/>
      <c r="J105" s="106"/>
      <c r="K105" s="162" t="str">
        <f t="shared" si="29"/>
        <v>-</v>
      </c>
      <c r="L105" s="162"/>
      <c r="M105" s="162"/>
      <c r="N105" s="162"/>
      <c r="O105" s="138"/>
      <c r="P105" s="94"/>
      <c r="Q105" s="94"/>
      <c r="R105" s="94"/>
      <c r="S105" s="94">
        <v>1.0282827000000001</v>
      </c>
      <c r="T105" s="182">
        <f t="shared" si="30"/>
        <v>1.0282827000000001</v>
      </c>
      <c r="U105" s="94"/>
      <c r="V105" s="94"/>
      <c r="W105" s="94"/>
      <c r="X105" s="94"/>
      <c r="Y105" s="94"/>
      <c r="Z105" s="94"/>
      <c r="AA105" s="94"/>
      <c r="AB105" s="94"/>
      <c r="AC105" s="136"/>
      <c r="AD105" s="136"/>
      <c r="AE105" s="136"/>
      <c r="AF105" s="136"/>
      <c r="AG105" s="136"/>
      <c r="AH105" s="136"/>
      <c r="AI105" s="136"/>
      <c r="AJ105" s="94"/>
      <c r="AK105" s="94"/>
      <c r="AL105" s="94"/>
      <c r="AM105" s="94"/>
      <c r="AN105" s="94"/>
      <c r="AO105" s="94"/>
      <c r="AP105" s="94"/>
      <c r="AQ105" s="94"/>
      <c r="AR105" s="94">
        <v>1.0282827000000001</v>
      </c>
      <c r="AS105" s="182">
        <f t="shared" si="31"/>
        <v>1.0282827000000001</v>
      </c>
      <c r="AT105" s="94"/>
      <c r="AU105" s="94"/>
      <c r="AV105" s="94"/>
      <c r="AW105" s="94"/>
      <c r="AX105" s="94"/>
      <c r="AY105" s="94"/>
      <c r="AZ105" s="94"/>
      <c r="BA105" s="94"/>
      <c r="BB105" s="99"/>
      <c r="BC105" s="138"/>
      <c r="BD105" s="102"/>
    </row>
    <row r="106" spans="1:56" s="254" customFormat="1" ht="30.2" customHeight="1" outlineLevel="1">
      <c r="A106" s="284"/>
      <c r="B106" s="284" t="s">
        <v>355</v>
      </c>
      <c r="C106" s="284"/>
      <c r="D106" s="257"/>
      <c r="E106" s="258"/>
      <c r="F106" s="258"/>
      <c r="G106" s="257"/>
      <c r="H106" s="257"/>
      <c r="I106" s="257"/>
      <c r="J106" s="257"/>
      <c r="K106" s="258"/>
      <c r="L106" s="258"/>
      <c r="M106" s="258"/>
      <c r="N106" s="258"/>
      <c r="O106" s="257"/>
      <c r="P106" s="257"/>
      <c r="Q106" s="257"/>
      <c r="R106" s="257"/>
      <c r="S106" s="257"/>
      <c r="T106" s="182">
        <f t="shared" si="30"/>
        <v>0</v>
      </c>
      <c r="U106" s="257"/>
      <c r="V106" s="257"/>
      <c r="W106" s="257"/>
      <c r="X106" s="259"/>
      <c r="Y106" s="259"/>
      <c r="Z106" s="259"/>
      <c r="AA106" s="259"/>
      <c r="AB106" s="259"/>
      <c r="AC106" s="259"/>
      <c r="AD106" s="259"/>
      <c r="AE106" s="259"/>
      <c r="AF106" s="259"/>
      <c r="AG106" s="259"/>
      <c r="AH106" s="259"/>
      <c r="AI106" s="260"/>
      <c r="AJ106" s="260"/>
      <c r="AK106" s="260"/>
      <c r="AL106" s="260"/>
      <c r="AM106" s="260"/>
      <c r="AN106" s="260"/>
      <c r="AO106" s="259"/>
      <c r="AP106" s="259"/>
      <c r="AQ106" s="259"/>
      <c r="AR106" s="259"/>
      <c r="AS106" s="182">
        <f t="shared" si="31"/>
        <v>0</v>
      </c>
      <c r="AT106" s="259"/>
      <c r="AU106" s="259"/>
      <c r="AV106" s="259"/>
      <c r="AW106" s="259"/>
      <c r="AX106" s="259"/>
      <c r="AY106" s="259"/>
      <c r="AZ106" s="259"/>
      <c r="BA106" s="259"/>
      <c r="BB106" s="259"/>
      <c r="BC106" s="257"/>
      <c r="BD106" s="261"/>
    </row>
    <row r="107" spans="1:56" s="253" customFormat="1" ht="30.2" customHeight="1" outlineLevel="1">
      <c r="A107" s="345"/>
      <c r="B107" s="345" t="s">
        <v>356</v>
      </c>
      <c r="C107" s="345"/>
      <c r="D107" s="346"/>
      <c r="E107" s="347"/>
      <c r="F107" s="347"/>
      <c r="G107" s="346"/>
      <c r="H107" s="346"/>
      <c r="I107" s="346"/>
      <c r="J107" s="346"/>
      <c r="K107" s="347"/>
      <c r="L107" s="347"/>
      <c r="M107" s="347"/>
      <c r="N107" s="347"/>
      <c r="O107" s="350"/>
      <c r="P107" s="346"/>
      <c r="Q107" s="346"/>
      <c r="R107" s="346"/>
      <c r="S107" s="346"/>
      <c r="T107" s="182">
        <f t="shared" si="30"/>
        <v>0</v>
      </c>
      <c r="U107" s="346"/>
      <c r="V107" s="346"/>
      <c r="W107" s="346"/>
      <c r="X107" s="348"/>
      <c r="Y107" s="348"/>
      <c r="Z107" s="348"/>
      <c r="AA107" s="348"/>
      <c r="AB107" s="348"/>
      <c r="AC107" s="348"/>
      <c r="AD107" s="348"/>
      <c r="AE107" s="348"/>
      <c r="AF107" s="348"/>
      <c r="AG107" s="348"/>
      <c r="AH107" s="348"/>
      <c r="AI107" s="349"/>
      <c r="AJ107" s="349"/>
      <c r="AK107" s="349"/>
      <c r="AL107" s="349"/>
      <c r="AM107" s="349"/>
      <c r="AN107" s="349"/>
      <c r="AO107" s="348"/>
      <c r="AP107" s="348"/>
      <c r="AQ107" s="348"/>
      <c r="AR107" s="348"/>
      <c r="AS107" s="182">
        <f t="shared" si="31"/>
        <v>0</v>
      </c>
      <c r="AT107" s="348"/>
      <c r="AU107" s="348"/>
      <c r="AV107" s="348"/>
      <c r="AW107" s="348"/>
      <c r="AX107" s="348"/>
      <c r="AY107" s="348"/>
      <c r="AZ107" s="348"/>
      <c r="BA107" s="348"/>
      <c r="BB107" s="348"/>
      <c r="BC107" s="350"/>
      <c r="BD107" s="351"/>
    </row>
    <row r="108" spans="1:56" s="256" customFormat="1" ht="30.2" customHeight="1" outlineLevel="1">
      <c r="A108" s="352">
        <v>1</v>
      </c>
      <c r="B108" s="353" t="s">
        <v>357</v>
      </c>
      <c r="C108" s="352" t="s">
        <v>57</v>
      </c>
      <c r="D108" s="291"/>
      <c r="E108" s="292"/>
      <c r="F108" s="292"/>
      <c r="G108" s="293">
        <f>SUM(G109:G111)</f>
        <v>31.75</v>
      </c>
      <c r="H108" s="294"/>
      <c r="I108" s="295"/>
      <c r="J108" s="295"/>
      <c r="K108" s="296"/>
      <c r="L108" s="296"/>
      <c r="M108" s="296"/>
      <c r="N108" s="296"/>
      <c r="O108" s="298"/>
      <c r="P108" s="295"/>
      <c r="Q108" s="295"/>
      <c r="R108" s="295"/>
      <c r="S108" s="295"/>
      <c r="T108" s="182">
        <f t="shared" si="30"/>
        <v>0</v>
      </c>
      <c r="U108" s="295"/>
      <c r="V108" s="295"/>
      <c r="W108" s="295"/>
      <c r="X108" s="293">
        <f t="shared" ref="X108:BA108" si="41">SUM(X109:X111)</f>
        <v>31.75</v>
      </c>
      <c r="Y108" s="293">
        <f t="shared" si="41"/>
        <v>0</v>
      </c>
      <c r="Z108" s="293">
        <f t="shared" si="41"/>
        <v>0</v>
      </c>
      <c r="AA108" s="293">
        <f t="shared" si="41"/>
        <v>0</v>
      </c>
      <c r="AB108" s="293">
        <f t="shared" si="41"/>
        <v>0</v>
      </c>
      <c r="AC108" s="293"/>
      <c r="AD108" s="293"/>
      <c r="AE108" s="293"/>
      <c r="AF108" s="293"/>
      <c r="AG108" s="293"/>
      <c r="AH108" s="293"/>
      <c r="AI108" s="293"/>
      <c r="AJ108" s="293">
        <f t="shared" si="41"/>
        <v>0</v>
      </c>
      <c r="AK108" s="293">
        <f t="shared" si="41"/>
        <v>0</v>
      </c>
      <c r="AL108" s="293">
        <f t="shared" si="41"/>
        <v>0</v>
      </c>
      <c r="AM108" s="293">
        <f t="shared" si="41"/>
        <v>0</v>
      </c>
      <c r="AN108" s="293">
        <f t="shared" si="41"/>
        <v>0</v>
      </c>
      <c r="AO108" s="293">
        <f t="shared" si="41"/>
        <v>0</v>
      </c>
      <c r="AP108" s="293"/>
      <c r="AQ108" s="293"/>
      <c r="AR108" s="293"/>
      <c r="AS108" s="182">
        <f t="shared" si="31"/>
        <v>0</v>
      </c>
      <c r="AT108" s="293"/>
      <c r="AU108" s="293"/>
      <c r="AV108" s="293"/>
      <c r="AW108" s="293"/>
      <c r="AX108" s="293">
        <f t="shared" si="41"/>
        <v>0</v>
      </c>
      <c r="AY108" s="293">
        <f t="shared" si="41"/>
        <v>0</v>
      </c>
      <c r="AZ108" s="293">
        <f t="shared" si="41"/>
        <v>0</v>
      </c>
      <c r="BA108" s="293">
        <f t="shared" si="41"/>
        <v>0</v>
      </c>
      <c r="BB108" s="297"/>
      <c r="BD108" s="294"/>
    </row>
    <row r="109" spans="1:56" s="256" customFormat="1" ht="30.2" customHeight="1" outlineLevel="1">
      <c r="A109" s="282">
        <v>1.1000000000000001</v>
      </c>
      <c r="B109" s="282" t="s">
        <v>358</v>
      </c>
      <c r="C109" s="282" t="s">
        <v>58</v>
      </c>
      <c r="D109" s="291"/>
      <c r="E109" s="292"/>
      <c r="F109" s="292"/>
      <c r="G109" s="299">
        <v>15.05</v>
      </c>
      <c r="H109" s="294"/>
      <c r="I109" s="295"/>
      <c r="J109" s="295"/>
      <c r="K109" s="296"/>
      <c r="L109" s="296"/>
      <c r="M109" s="296"/>
      <c r="N109" s="296"/>
      <c r="O109" s="298" t="s">
        <v>480</v>
      </c>
      <c r="P109" s="295"/>
      <c r="Q109" s="295"/>
      <c r="R109" s="295"/>
      <c r="S109" s="295"/>
      <c r="T109" s="182">
        <f t="shared" si="30"/>
        <v>0</v>
      </c>
      <c r="U109" s="295"/>
      <c r="V109" s="295"/>
      <c r="W109" s="295"/>
      <c r="X109" s="297">
        <f>G109</f>
        <v>15.05</v>
      </c>
      <c r="Y109" s="297"/>
      <c r="Z109" s="297"/>
      <c r="AA109" s="297"/>
      <c r="AB109" s="297"/>
      <c r="AC109" s="297"/>
      <c r="AD109" s="297"/>
      <c r="AE109" s="297"/>
      <c r="AF109" s="297"/>
      <c r="AG109" s="297"/>
      <c r="AH109" s="297"/>
      <c r="AI109" s="300">
        <v>1</v>
      </c>
      <c r="AJ109" s="301"/>
      <c r="AK109" s="301"/>
      <c r="AL109" s="301"/>
      <c r="AM109" s="301"/>
      <c r="AN109" s="301"/>
      <c r="AO109" s="297"/>
      <c r="AP109" s="297"/>
      <c r="AQ109" s="297"/>
      <c r="AR109" s="297"/>
      <c r="AS109" s="182">
        <f t="shared" si="31"/>
        <v>0</v>
      </c>
      <c r="AT109" s="297"/>
      <c r="AU109" s="297"/>
      <c r="AV109" s="297"/>
      <c r="AW109" s="297">
        <f>X109</f>
        <v>15.05</v>
      </c>
      <c r="AX109" s="297"/>
      <c r="AY109" s="297"/>
      <c r="AZ109" s="297"/>
      <c r="BA109" s="297"/>
      <c r="BB109" s="297"/>
      <c r="BC109" s="298" t="s">
        <v>520</v>
      </c>
      <c r="BD109" s="294"/>
    </row>
    <row r="110" spans="1:56" s="256" customFormat="1" ht="30.2" customHeight="1" outlineLevel="1">
      <c r="A110" s="282">
        <v>1.2</v>
      </c>
      <c r="B110" s="282" t="s">
        <v>359</v>
      </c>
      <c r="C110" s="282" t="s">
        <v>58</v>
      </c>
      <c r="D110" s="291"/>
      <c r="E110" s="292"/>
      <c r="F110" s="292"/>
      <c r="G110" s="299">
        <v>7.45</v>
      </c>
      <c r="H110" s="294"/>
      <c r="I110" s="295"/>
      <c r="J110" s="295"/>
      <c r="K110" s="296"/>
      <c r="L110" s="296"/>
      <c r="M110" s="296"/>
      <c r="N110" s="296"/>
      <c r="O110" s="298" t="s">
        <v>481</v>
      </c>
      <c r="P110" s="295"/>
      <c r="Q110" s="295"/>
      <c r="R110" s="295"/>
      <c r="S110" s="295"/>
      <c r="T110" s="182">
        <f t="shared" si="30"/>
        <v>0</v>
      </c>
      <c r="U110" s="295"/>
      <c r="V110" s="295"/>
      <c r="W110" s="295"/>
      <c r="X110" s="297">
        <f>G110</f>
        <v>7.45</v>
      </c>
      <c r="Y110" s="297"/>
      <c r="Z110" s="297"/>
      <c r="AA110" s="297"/>
      <c r="AB110" s="297"/>
      <c r="AC110" s="297"/>
      <c r="AD110" s="297"/>
      <c r="AE110" s="297"/>
      <c r="AF110" s="297"/>
      <c r="AG110" s="297"/>
      <c r="AH110" s="297"/>
      <c r="AI110" s="300">
        <v>1</v>
      </c>
      <c r="AJ110" s="301"/>
      <c r="AK110" s="301"/>
      <c r="AL110" s="301"/>
      <c r="AM110" s="301"/>
      <c r="AN110" s="301"/>
      <c r="AO110" s="297"/>
      <c r="AP110" s="297"/>
      <c r="AQ110" s="297"/>
      <c r="AR110" s="297"/>
      <c r="AS110" s="182">
        <f t="shared" si="31"/>
        <v>0</v>
      </c>
      <c r="AT110" s="297"/>
      <c r="AU110" s="297"/>
      <c r="AV110" s="297"/>
      <c r="AW110" s="297">
        <f>X110</f>
        <v>7.45</v>
      </c>
      <c r="AX110" s="297"/>
      <c r="AY110" s="297"/>
      <c r="AZ110" s="297"/>
      <c r="BA110" s="297"/>
      <c r="BB110" s="297"/>
      <c r="BC110" s="298" t="s">
        <v>520</v>
      </c>
      <c r="BD110" s="294"/>
    </row>
    <row r="111" spans="1:56" s="256" customFormat="1" ht="30.2" customHeight="1" outlineLevel="1">
      <c r="A111" s="282">
        <v>1.3</v>
      </c>
      <c r="B111" s="282" t="s">
        <v>360</v>
      </c>
      <c r="C111" s="282" t="s">
        <v>58</v>
      </c>
      <c r="D111" s="291"/>
      <c r="E111" s="292"/>
      <c r="F111" s="292"/>
      <c r="G111" s="299">
        <v>9.25</v>
      </c>
      <c r="H111" s="294"/>
      <c r="I111" s="295"/>
      <c r="J111" s="295"/>
      <c r="K111" s="296"/>
      <c r="L111" s="296"/>
      <c r="M111" s="296"/>
      <c r="N111" s="296"/>
      <c r="O111" s="298" t="s">
        <v>482</v>
      </c>
      <c r="P111" s="295"/>
      <c r="Q111" s="295"/>
      <c r="R111" s="295"/>
      <c r="S111" s="295"/>
      <c r="T111" s="182">
        <f t="shared" si="30"/>
        <v>0</v>
      </c>
      <c r="U111" s="295"/>
      <c r="V111" s="295"/>
      <c r="W111" s="295"/>
      <c r="X111" s="297">
        <f>G111</f>
        <v>9.25</v>
      </c>
      <c r="Y111" s="297"/>
      <c r="Z111" s="297"/>
      <c r="AA111" s="297"/>
      <c r="AB111" s="297"/>
      <c r="AC111" s="297"/>
      <c r="AD111" s="297"/>
      <c r="AE111" s="297"/>
      <c r="AF111" s="297"/>
      <c r="AG111" s="297"/>
      <c r="AH111" s="297"/>
      <c r="AI111" s="300">
        <v>1</v>
      </c>
      <c r="AJ111" s="301"/>
      <c r="AK111" s="301"/>
      <c r="AL111" s="301"/>
      <c r="AM111" s="301"/>
      <c r="AN111" s="301"/>
      <c r="AO111" s="297"/>
      <c r="AP111" s="297"/>
      <c r="AQ111" s="297"/>
      <c r="AR111" s="297"/>
      <c r="AS111" s="182">
        <f t="shared" si="31"/>
        <v>0</v>
      </c>
      <c r="AT111" s="297"/>
      <c r="AU111" s="297"/>
      <c r="AV111" s="297"/>
      <c r="AW111" s="297">
        <f>X111</f>
        <v>9.25</v>
      </c>
      <c r="AX111" s="297"/>
      <c r="AY111" s="297"/>
      <c r="AZ111" s="297"/>
      <c r="BA111" s="297"/>
      <c r="BB111" s="297"/>
      <c r="BC111" s="298" t="s">
        <v>520</v>
      </c>
      <c r="BD111" s="294"/>
    </row>
    <row r="112" spans="1:56" s="256" customFormat="1" ht="30.2" customHeight="1" outlineLevel="1">
      <c r="A112" s="352">
        <v>2</v>
      </c>
      <c r="B112" s="353" t="s">
        <v>361</v>
      </c>
      <c r="C112" s="352" t="s">
        <v>57</v>
      </c>
      <c r="D112" s="291"/>
      <c r="E112" s="292"/>
      <c r="F112" s="292"/>
      <c r="G112" s="293">
        <f>SUM(G113:G116)</f>
        <v>83.63000000000001</v>
      </c>
      <c r="H112" s="294"/>
      <c r="I112" s="295"/>
      <c r="J112" s="295"/>
      <c r="K112" s="296"/>
      <c r="L112" s="296"/>
      <c r="M112" s="296"/>
      <c r="N112" s="296"/>
      <c r="O112" s="298"/>
      <c r="P112" s="295"/>
      <c r="Q112" s="295"/>
      <c r="R112" s="295"/>
      <c r="S112" s="295"/>
      <c r="T112" s="182">
        <f t="shared" si="30"/>
        <v>0</v>
      </c>
      <c r="U112" s="295"/>
      <c r="V112" s="295"/>
      <c r="W112" s="295"/>
      <c r="X112" s="293">
        <f t="shared" ref="X112:BA112" si="42">SUM(X113:X116)</f>
        <v>83.63000000000001</v>
      </c>
      <c r="Y112" s="293">
        <f t="shared" si="42"/>
        <v>0</v>
      </c>
      <c r="Z112" s="293">
        <f t="shared" si="42"/>
        <v>0</v>
      </c>
      <c r="AA112" s="293">
        <f t="shared" si="42"/>
        <v>0</v>
      </c>
      <c r="AB112" s="293">
        <f t="shared" si="42"/>
        <v>0</v>
      </c>
      <c r="AC112" s="293"/>
      <c r="AD112" s="293"/>
      <c r="AE112" s="293"/>
      <c r="AF112" s="293"/>
      <c r="AG112" s="293"/>
      <c r="AH112" s="293"/>
      <c r="AI112" s="293"/>
      <c r="AJ112" s="293">
        <f t="shared" si="42"/>
        <v>0</v>
      </c>
      <c r="AK112" s="293">
        <f t="shared" si="42"/>
        <v>0</v>
      </c>
      <c r="AL112" s="293">
        <f t="shared" si="42"/>
        <v>0</v>
      </c>
      <c r="AM112" s="293">
        <f t="shared" si="42"/>
        <v>0</v>
      </c>
      <c r="AN112" s="293">
        <f t="shared" si="42"/>
        <v>0</v>
      </c>
      <c r="AO112" s="293">
        <f t="shared" si="42"/>
        <v>0</v>
      </c>
      <c r="AP112" s="293"/>
      <c r="AQ112" s="293"/>
      <c r="AR112" s="293"/>
      <c r="AS112" s="182">
        <f t="shared" si="31"/>
        <v>0</v>
      </c>
      <c r="AT112" s="293"/>
      <c r="AU112" s="293"/>
      <c r="AV112" s="293"/>
      <c r="AW112" s="293"/>
      <c r="AX112" s="293">
        <f t="shared" si="42"/>
        <v>0</v>
      </c>
      <c r="AY112" s="293">
        <f t="shared" si="42"/>
        <v>0</v>
      </c>
      <c r="AZ112" s="293">
        <f t="shared" si="42"/>
        <v>0</v>
      </c>
      <c r="BA112" s="293">
        <f t="shared" si="42"/>
        <v>0</v>
      </c>
      <c r="BB112" s="297"/>
      <c r="BC112" s="298"/>
      <c r="BD112" s="294"/>
    </row>
    <row r="113" spans="1:56" s="256" customFormat="1" ht="30.2" customHeight="1" outlineLevel="1">
      <c r="A113" s="282">
        <v>2.1</v>
      </c>
      <c r="B113" s="282" t="s">
        <v>362</v>
      </c>
      <c r="C113" s="282" t="s">
        <v>58</v>
      </c>
      <c r="D113" s="291"/>
      <c r="E113" s="292"/>
      <c r="F113" s="292"/>
      <c r="G113" s="299">
        <v>19.11</v>
      </c>
      <c r="H113" s="294"/>
      <c r="I113" s="295"/>
      <c r="J113" s="295"/>
      <c r="K113" s="296"/>
      <c r="L113" s="296"/>
      <c r="M113" s="296"/>
      <c r="N113" s="296"/>
      <c r="O113" s="298" t="s">
        <v>483</v>
      </c>
      <c r="P113" s="295"/>
      <c r="Q113" s="295"/>
      <c r="R113" s="295"/>
      <c r="S113" s="295"/>
      <c r="T113" s="182">
        <f t="shared" si="30"/>
        <v>0</v>
      </c>
      <c r="U113" s="295"/>
      <c r="V113" s="295"/>
      <c r="W113" s="295"/>
      <c r="X113" s="297">
        <f>G113</f>
        <v>19.11</v>
      </c>
      <c r="Y113" s="297"/>
      <c r="Z113" s="297"/>
      <c r="AA113" s="297"/>
      <c r="AB113" s="297"/>
      <c r="AC113" s="297"/>
      <c r="AD113" s="297"/>
      <c r="AE113" s="297"/>
      <c r="AF113" s="297"/>
      <c r="AG113" s="297"/>
      <c r="AH113" s="297"/>
      <c r="AI113" s="300">
        <v>1</v>
      </c>
      <c r="AJ113" s="301"/>
      <c r="AK113" s="301"/>
      <c r="AL113" s="301"/>
      <c r="AM113" s="301"/>
      <c r="AN113" s="301"/>
      <c r="AO113" s="297"/>
      <c r="AP113" s="297"/>
      <c r="AQ113" s="297"/>
      <c r="AR113" s="297"/>
      <c r="AS113" s="182">
        <f t="shared" si="31"/>
        <v>0</v>
      </c>
      <c r="AT113" s="297"/>
      <c r="AU113" s="297"/>
      <c r="AV113" s="297"/>
      <c r="AW113" s="297">
        <f>X113</f>
        <v>19.11</v>
      </c>
      <c r="AX113" s="297"/>
      <c r="AY113" s="297"/>
      <c r="AZ113" s="297"/>
      <c r="BA113" s="297"/>
      <c r="BB113" s="297"/>
      <c r="BC113" s="298" t="s">
        <v>521</v>
      </c>
      <c r="BD113" s="294"/>
    </row>
    <row r="114" spans="1:56" s="256" customFormat="1" ht="30.2" customHeight="1" outlineLevel="1">
      <c r="A114" s="282">
        <v>2.2000000000000002</v>
      </c>
      <c r="B114" s="282" t="s">
        <v>363</v>
      </c>
      <c r="C114" s="282" t="s">
        <v>58</v>
      </c>
      <c r="D114" s="291"/>
      <c r="E114" s="292"/>
      <c r="F114" s="292"/>
      <c r="G114" s="299">
        <v>47.6</v>
      </c>
      <c r="H114" s="294"/>
      <c r="I114" s="295"/>
      <c r="J114" s="295"/>
      <c r="K114" s="296"/>
      <c r="L114" s="296"/>
      <c r="M114" s="296"/>
      <c r="N114" s="296"/>
      <c r="O114" s="298" t="s">
        <v>483</v>
      </c>
      <c r="P114" s="295"/>
      <c r="Q114" s="295"/>
      <c r="R114" s="295"/>
      <c r="S114" s="295"/>
      <c r="T114" s="182">
        <f t="shared" si="30"/>
        <v>0</v>
      </c>
      <c r="U114" s="295"/>
      <c r="V114" s="295"/>
      <c r="W114" s="295"/>
      <c r="X114" s="297">
        <f>G114</f>
        <v>47.6</v>
      </c>
      <c r="Y114" s="297"/>
      <c r="Z114" s="297"/>
      <c r="AA114" s="297"/>
      <c r="AB114" s="297"/>
      <c r="AC114" s="297"/>
      <c r="AD114" s="297"/>
      <c r="AE114" s="297"/>
      <c r="AF114" s="297"/>
      <c r="AG114" s="297"/>
      <c r="AH114" s="297"/>
      <c r="AI114" s="300">
        <v>1</v>
      </c>
      <c r="AJ114" s="301"/>
      <c r="AK114" s="301"/>
      <c r="AL114" s="301"/>
      <c r="AM114" s="301"/>
      <c r="AN114" s="301"/>
      <c r="AO114" s="297"/>
      <c r="AP114" s="297"/>
      <c r="AQ114" s="297"/>
      <c r="AR114" s="297"/>
      <c r="AS114" s="182">
        <f t="shared" si="31"/>
        <v>0</v>
      </c>
      <c r="AT114" s="297"/>
      <c r="AU114" s="297"/>
      <c r="AV114" s="297"/>
      <c r="AW114" s="297">
        <f>X114</f>
        <v>47.6</v>
      </c>
      <c r="AX114" s="297"/>
      <c r="AY114" s="297"/>
      <c r="AZ114" s="297"/>
      <c r="BA114" s="297"/>
      <c r="BB114" s="297"/>
      <c r="BC114" s="298" t="s">
        <v>521</v>
      </c>
      <c r="BD114" s="294"/>
    </row>
    <row r="115" spans="1:56" s="256" customFormat="1" ht="30.2" customHeight="1" outlineLevel="1">
      <c r="A115" s="282">
        <v>2.2999999999999998</v>
      </c>
      <c r="B115" s="282" t="s">
        <v>364</v>
      </c>
      <c r="C115" s="282" t="s">
        <v>58</v>
      </c>
      <c r="D115" s="291"/>
      <c r="E115" s="292"/>
      <c r="F115" s="292"/>
      <c r="G115" s="299">
        <v>7.55</v>
      </c>
      <c r="H115" s="294"/>
      <c r="I115" s="295"/>
      <c r="J115" s="295"/>
      <c r="K115" s="296"/>
      <c r="L115" s="296"/>
      <c r="M115" s="296"/>
      <c r="N115" s="296"/>
      <c r="O115" s="298" t="s">
        <v>481</v>
      </c>
      <c r="P115" s="295"/>
      <c r="Q115" s="295"/>
      <c r="R115" s="295"/>
      <c r="S115" s="295"/>
      <c r="T115" s="182">
        <f t="shared" si="30"/>
        <v>0</v>
      </c>
      <c r="U115" s="295"/>
      <c r="V115" s="295"/>
      <c r="W115" s="295"/>
      <c r="X115" s="297">
        <f>G115</f>
        <v>7.55</v>
      </c>
      <c r="Y115" s="297"/>
      <c r="Z115" s="297"/>
      <c r="AA115" s="297"/>
      <c r="AB115" s="297"/>
      <c r="AC115" s="297"/>
      <c r="AD115" s="297"/>
      <c r="AE115" s="297"/>
      <c r="AF115" s="297"/>
      <c r="AG115" s="297"/>
      <c r="AH115" s="297"/>
      <c r="AI115" s="300">
        <v>1</v>
      </c>
      <c r="AJ115" s="301"/>
      <c r="AK115" s="301"/>
      <c r="AL115" s="301"/>
      <c r="AM115" s="301"/>
      <c r="AN115" s="301"/>
      <c r="AO115" s="297"/>
      <c r="AP115" s="297"/>
      <c r="AQ115" s="297"/>
      <c r="AR115" s="297"/>
      <c r="AS115" s="182">
        <f t="shared" si="31"/>
        <v>0</v>
      </c>
      <c r="AT115" s="297"/>
      <c r="AU115" s="297"/>
      <c r="AV115" s="297"/>
      <c r="AW115" s="297">
        <f>X115</f>
        <v>7.55</v>
      </c>
      <c r="AX115" s="297"/>
      <c r="AY115" s="297"/>
      <c r="AZ115" s="297"/>
      <c r="BA115" s="297"/>
      <c r="BB115" s="297"/>
      <c r="BC115" s="298" t="s">
        <v>521</v>
      </c>
      <c r="BD115" s="294"/>
    </row>
    <row r="116" spans="1:56" s="256" customFormat="1" ht="30.2" customHeight="1" outlineLevel="1">
      <c r="A116" s="282">
        <v>2.4</v>
      </c>
      <c r="B116" s="282" t="s">
        <v>365</v>
      </c>
      <c r="C116" s="282" t="s">
        <v>58</v>
      </c>
      <c r="D116" s="291"/>
      <c r="E116" s="292"/>
      <c r="F116" s="292"/>
      <c r="G116" s="299">
        <v>9.3699999999999992</v>
      </c>
      <c r="H116" s="294"/>
      <c r="I116" s="295"/>
      <c r="J116" s="295"/>
      <c r="K116" s="296"/>
      <c r="L116" s="296"/>
      <c r="M116" s="296"/>
      <c r="N116" s="296"/>
      <c r="O116" s="298" t="s">
        <v>482</v>
      </c>
      <c r="P116" s="295"/>
      <c r="Q116" s="295"/>
      <c r="R116" s="295"/>
      <c r="S116" s="295"/>
      <c r="T116" s="182">
        <f t="shared" si="30"/>
        <v>0</v>
      </c>
      <c r="U116" s="295"/>
      <c r="V116" s="295"/>
      <c r="W116" s="295"/>
      <c r="X116" s="297">
        <f>G116</f>
        <v>9.3699999999999992</v>
      </c>
      <c r="Y116" s="297"/>
      <c r="Z116" s="297"/>
      <c r="AA116" s="297"/>
      <c r="AB116" s="297"/>
      <c r="AC116" s="297"/>
      <c r="AD116" s="297"/>
      <c r="AE116" s="297"/>
      <c r="AF116" s="297"/>
      <c r="AG116" s="297"/>
      <c r="AH116" s="297"/>
      <c r="AI116" s="300">
        <v>1</v>
      </c>
      <c r="AJ116" s="301"/>
      <c r="AK116" s="301"/>
      <c r="AL116" s="301"/>
      <c r="AM116" s="301"/>
      <c r="AN116" s="301"/>
      <c r="AO116" s="297"/>
      <c r="AP116" s="297"/>
      <c r="AQ116" s="297"/>
      <c r="AR116" s="297"/>
      <c r="AS116" s="182">
        <f t="shared" si="31"/>
        <v>0</v>
      </c>
      <c r="AT116" s="297"/>
      <c r="AU116" s="297"/>
      <c r="AV116" s="297"/>
      <c r="AW116" s="297">
        <f>X116</f>
        <v>9.3699999999999992</v>
      </c>
      <c r="AX116" s="297"/>
      <c r="AY116" s="297"/>
      <c r="AZ116" s="297"/>
      <c r="BA116" s="297"/>
      <c r="BB116" s="297"/>
      <c r="BC116" s="298" t="s">
        <v>521</v>
      </c>
      <c r="BD116" s="294"/>
    </row>
    <row r="117" spans="1:56" s="256" customFormat="1" ht="30.2" customHeight="1" outlineLevel="1">
      <c r="A117" s="352">
        <v>3</v>
      </c>
      <c r="B117" s="353" t="s">
        <v>366</v>
      </c>
      <c r="C117" s="352" t="s">
        <v>57</v>
      </c>
      <c r="D117" s="291"/>
      <c r="E117" s="292"/>
      <c r="F117" s="292"/>
      <c r="G117" s="302">
        <f>SUM(G118:G123)</f>
        <v>41.4</v>
      </c>
      <c r="H117" s="294"/>
      <c r="I117" s="295"/>
      <c r="J117" s="295"/>
      <c r="K117" s="296"/>
      <c r="L117" s="296"/>
      <c r="M117" s="296"/>
      <c r="N117" s="296"/>
      <c r="O117" s="298"/>
      <c r="P117" s="295"/>
      <c r="Q117" s="295"/>
      <c r="R117" s="295"/>
      <c r="S117" s="295"/>
      <c r="T117" s="182">
        <f t="shared" si="30"/>
        <v>0</v>
      </c>
      <c r="U117" s="295"/>
      <c r="V117" s="295"/>
      <c r="W117" s="295"/>
      <c r="X117" s="302">
        <f t="shared" ref="X117:BA117" si="43">SUM(X118:X123)</f>
        <v>41.4</v>
      </c>
      <c r="Y117" s="302">
        <f t="shared" si="43"/>
        <v>0</v>
      </c>
      <c r="Z117" s="302">
        <f t="shared" si="43"/>
        <v>0</v>
      </c>
      <c r="AA117" s="302">
        <f t="shared" si="43"/>
        <v>0</v>
      </c>
      <c r="AB117" s="302">
        <f t="shared" si="43"/>
        <v>0</v>
      </c>
      <c r="AC117" s="302"/>
      <c r="AD117" s="302"/>
      <c r="AE117" s="302"/>
      <c r="AF117" s="302"/>
      <c r="AG117" s="302"/>
      <c r="AH117" s="302"/>
      <c r="AI117" s="302"/>
      <c r="AJ117" s="302">
        <f t="shared" si="43"/>
        <v>0</v>
      </c>
      <c r="AK117" s="302">
        <f t="shared" si="43"/>
        <v>0</v>
      </c>
      <c r="AL117" s="302">
        <f t="shared" si="43"/>
        <v>0</v>
      </c>
      <c r="AM117" s="302">
        <f t="shared" si="43"/>
        <v>0</v>
      </c>
      <c r="AN117" s="302">
        <f t="shared" si="43"/>
        <v>0</v>
      </c>
      <c r="AO117" s="302">
        <f t="shared" si="43"/>
        <v>0</v>
      </c>
      <c r="AP117" s="302"/>
      <c r="AQ117" s="302"/>
      <c r="AR117" s="302"/>
      <c r="AS117" s="182">
        <f t="shared" si="31"/>
        <v>0</v>
      </c>
      <c r="AT117" s="302"/>
      <c r="AU117" s="302"/>
      <c r="AV117" s="302"/>
      <c r="AW117" s="302"/>
      <c r="AX117" s="302">
        <f t="shared" si="43"/>
        <v>0</v>
      </c>
      <c r="AY117" s="302">
        <f t="shared" si="43"/>
        <v>0</v>
      </c>
      <c r="AZ117" s="302">
        <f t="shared" si="43"/>
        <v>0</v>
      </c>
      <c r="BA117" s="302">
        <f t="shared" si="43"/>
        <v>0</v>
      </c>
      <c r="BB117" s="297"/>
      <c r="BC117" s="298"/>
      <c r="BD117" s="294"/>
    </row>
    <row r="118" spans="1:56" s="256" customFormat="1" ht="30.2" customHeight="1" outlineLevel="1">
      <c r="A118" s="282">
        <v>3.1</v>
      </c>
      <c r="B118" s="282" t="s">
        <v>367</v>
      </c>
      <c r="C118" s="282" t="s">
        <v>58</v>
      </c>
      <c r="D118" s="291"/>
      <c r="E118" s="292"/>
      <c r="F118" s="292"/>
      <c r="G118" s="303">
        <v>2.4</v>
      </c>
      <c r="H118" s="294"/>
      <c r="I118" s="295"/>
      <c r="J118" s="295"/>
      <c r="K118" s="296"/>
      <c r="L118" s="296"/>
      <c r="M118" s="296"/>
      <c r="N118" s="296"/>
      <c r="O118" s="298" t="s">
        <v>484</v>
      </c>
      <c r="P118" s="295"/>
      <c r="Q118" s="295"/>
      <c r="R118" s="295"/>
      <c r="S118" s="295"/>
      <c r="T118" s="182">
        <f t="shared" si="30"/>
        <v>0</v>
      </c>
      <c r="U118" s="295"/>
      <c r="V118" s="295"/>
      <c r="W118" s="295"/>
      <c r="X118" s="297">
        <f t="shared" ref="X118:X123" si="44">G118</f>
        <v>2.4</v>
      </c>
      <c r="Y118" s="297"/>
      <c r="Z118" s="297"/>
      <c r="AA118" s="297"/>
      <c r="AB118" s="297"/>
      <c r="AC118" s="297"/>
      <c r="AD118" s="297"/>
      <c r="AE118" s="297"/>
      <c r="AF118" s="297"/>
      <c r="AG118" s="297"/>
      <c r="AH118" s="297"/>
      <c r="AI118" s="300">
        <v>1</v>
      </c>
      <c r="AJ118" s="301"/>
      <c r="AK118" s="301"/>
      <c r="AL118" s="301"/>
      <c r="AM118" s="301"/>
      <c r="AN118" s="301"/>
      <c r="AO118" s="297"/>
      <c r="AP118" s="297"/>
      <c r="AQ118" s="297"/>
      <c r="AR118" s="297"/>
      <c r="AS118" s="182">
        <f t="shared" si="31"/>
        <v>0</v>
      </c>
      <c r="AT118" s="297"/>
      <c r="AU118" s="297"/>
      <c r="AV118" s="297"/>
      <c r="AW118" s="297">
        <f t="shared" ref="AW118:AW123" si="45">X118</f>
        <v>2.4</v>
      </c>
      <c r="AX118" s="297"/>
      <c r="AY118" s="297"/>
      <c r="AZ118" s="297"/>
      <c r="BA118" s="297"/>
      <c r="BB118" s="297"/>
      <c r="BC118" s="298" t="s">
        <v>521</v>
      </c>
      <c r="BD118" s="294"/>
    </row>
    <row r="119" spans="1:56" s="256" customFormat="1" ht="30.2" customHeight="1" outlineLevel="1">
      <c r="A119" s="282">
        <v>3.2</v>
      </c>
      <c r="B119" s="282" t="s">
        <v>368</v>
      </c>
      <c r="C119" s="282" t="s">
        <v>58</v>
      </c>
      <c r="D119" s="291"/>
      <c r="E119" s="292"/>
      <c r="F119" s="292"/>
      <c r="G119" s="303">
        <v>2</v>
      </c>
      <c r="H119" s="294"/>
      <c r="I119" s="295"/>
      <c r="J119" s="295"/>
      <c r="K119" s="296"/>
      <c r="L119" s="296"/>
      <c r="M119" s="296"/>
      <c r="N119" s="296"/>
      <c r="O119" s="298" t="s">
        <v>444</v>
      </c>
      <c r="P119" s="295"/>
      <c r="Q119" s="295"/>
      <c r="R119" s="295"/>
      <c r="S119" s="295"/>
      <c r="T119" s="182">
        <f t="shared" si="30"/>
        <v>0</v>
      </c>
      <c r="U119" s="295"/>
      <c r="V119" s="295"/>
      <c r="W119" s="295"/>
      <c r="X119" s="297">
        <f t="shared" si="44"/>
        <v>2</v>
      </c>
      <c r="Y119" s="297"/>
      <c r="Z119" s="297"/>
      <c r="AA119" s="297"/>
      <c r="AB119" s="297"/>
      <c r="AC119" s="297"/>
      <c r="AD119" s="297"/>
      <c r="AE119" s="297"/>
      <c r="AF119" s="297"/>
      <c r="AG119" s="297"/>
      <c r="AH119" s="297"/>
      <c r="AI119" s="300">
        <v>1</v>
      </c>
      <c r="AJ119" s="301"/>
      <c r="AK119" s="301"/>
      <c r="AL119" s="301"/>
      <c r="AM119" s="301"/>
      <c r="AN119" s="301"/>
      <c r="AO119" s="297"/>
      <c r="AP119" s="297"/>
      <c r="AQ119" s="297"/>
      <c r="AR119" s="297"/>
      <c r="AS119" s="182">
        <f t="shared" si="31"/>
        <v>0</v>
      </c>
      <c r="AT119" s="297"/>
      <c r="AU119" s="297"/>
      <c r="AV119" s="297"/>
      <c r="AW119" s="297">
        <f t="shared" si="45"/>
        <v>2</v>
      </c>
      <c r="AX119" s="297"/>
      <c r="AY119" s="297"/>
      <c r="AZ119" s="297"/>
      <c r="BA119" s="297"/>
      <c r="BB119" s="297"/>
      <c r="BC119" s="298" t="s">
        <v>521</v>
      </c>
      <c r="BD119" s="294"/>
    </row>
    <row r="120" spans="1:56" s="256" customFormat="1" ht="30.2" customHeight="1" outlineLevel="1">
      <c r="A120" s="282">
        <v>3.3</v>
      </c>
      <c r="B120" s="282" t="s">
        <v>369</v>
      </c>
      <c r="C120" s="282" t="s">
        <v>58</v>
      </c>
      <c r="D120" s="291"/>
      <c r="E120" s="292"/>
      <c r="F120" s="292"/>
      <c r="G120" s="303">
        <v>3</v>
      </c>
      <c r="H120" s="294"/>
      <c r="I120" s="295"/>
      <c r="J120" s="295"/>
      <c r="K120" s="296"/>
      <c r="L120" s="296"/>
      <c r="M120" s="296"/>
      <c r="N120" s="296"/>
      <c r="O120" s="298" t="s">
        <v>444</v>
      </c>
      <c r="P120" s="295"/>
      <c r="Q120" s="295"/>
      <c r="R120" s="295"/>
      <c r="S120" s="295"/>
      <c r="T120" s="182">
        <f t="shared" si="30"/>
        <v>0</v>
      </c>
      <c r="U120" s="295"/>
      <c r="V120" s="295"/>
      <c r="W120" s="295"/>
      <c r="X120" s="297">
        <f t="shared" si="44"/>
        <v>3</v>
      </c>
      <c r="Y120" s="297"/>
      <c r="Z120" s="297"/>
      <c r="AA120" s="297"/>
      <c r="AB120" s="297"/>
      <c r="AC120" s="297"/>
      <c r="AD120" s="297"/>
      <c r="AE120" s="297"/>
      <c r="AF120" s="297"/>
      <c r="AG120" s="297"/>
      <c r="AH120" s="297"/>
      <c r="AI120" s="300">
        <v>1</v>
      </c>
      <c r="AJ120" s="301"/>
      <c r="AK120" s="301"/>
      <c r="AL120" s="301"/>
      <c r="AM120" s="301"/>
      <c r="AN120" s="301"/>
      <c r="AO120" s="297"/>
      <c r="AP120" s="297"/>
      <c r="AQ120" s="297"/>
      <c r="AR120" s="297"/>
      <c r="AS120" s="182">
        <f t="shared" si="31"/>
        <v>0</v>
      </c>
      <c r="AT120" s="297"/>
      <c r="AU120" s="297"/>
      <c r="AV120" s="297"/>
      <c r="AW120" s="297">
        <f t="shared" si="45"/>
        <v>3</v>
      </c>
      <c r="AX120" s="297"/>
      <c r="AY120" s="297"/>
      <c r="AZ120" s="297"/>
      <c r="BA120" s="297"/>
      <c r="BB120" s="297"/>
      <c r="BC120" s="298" t="s">
        <v>521</v>
      </c>
      <c r="BD120" s="294"/>
    </row>
    <row r="121" spans="1:56" s="256" customFormat="1" ht="30.2" customHeight="1" outlineLevel="1">
      <c r="A121" s="282">
        <v>3.4</v>
      </c>
      <c r="B121" s="282" t="s">
        <v>370</v>
      </c>
      <c r="C121" s="282" t="s">
        <v>58</v>
      </c>
      <c r="D121" s="291"/>
      <c r="E121" s="292"/>
      <c r="F121" s="292"/>
      <c r="G121" s="303">
        <v>2</v>
      </c>
      <c r="H121" s="294"/>
      <c r="I121" s="295"/>
      <c r="J121" s="295"/>
      <c r="K121" s="296"/>
      <c r="L121" s="296"/>
      <c r="M121" s="296"/>
      <c r="N121" s="296"/>
      <c r="O121" s="298" t="s">
        <v>444</v>
      </c>
      <c r="P121" s="295"/>
      <c r="Q121" s="295"/>
      <c r="R121" s="295"/>
      <c r="S121" s="295"/>
      <c r="T121" s="182">
        <f t="shared" si="30"/>
        <v>0</v>
      </c>
      <c r="U121" s="295"/>
      <c r="V121" s="295"/>
      <c r="W121" s="295"/>
      <c r="X121" s="297">
        <f t="shared" si="44"/>
        <v>2</v>
      </c>
      <c r="Y121" s="297"/>
      <c r="Z121" s="297"/>
      <c r="AA121" s="297"/>
      <c r="AB121" s="297"/>
      <c r="AC121" s="297"/>
      <c r="AD121" s="297"/>
      <c r="AE121" s="297"/>
      <c r="AF121" s="297"/>
      <c r="AG121" s="297"/>
      <c r="AH121" s="297"/>
      <c r="AI121" s="300">
        <v>1</v>
      </c>
      <c r="AJ121" s="301"/>
      <c r="AK121" s="301"/>
      <c r="AL121" s="301"/>
      <c r="AM121" s="301"/>
      <c r="AN121" s="301"/>
      <c r="AO121" s="297"/>
      <c r="AP121" s="297"/>
      <c r="AQ121" s="297"/>
      <c r="AR121" s="297"/>
      <c r="AS121" s="182">
        <f t="shared" si="31"/>
        <v>0</v>
      </c>
      <c r="AT121" s="297"/>
      <c r="AU121" s="297"/>
      <c r="AV121" s="297"/>
      <c r="AW121" s="297">
        <f t="shared" si="45"/>
        <v>2</v>
      </c>
      <c r="AX121" s="297"/>
      <c r="AY121" s="297"/>
      <c r="AZ121" s="297"/>
      <c r="BA121" s="297"/>
      <c r="BB121" s="297"/>
      <c r="BC121" s="298" t="s">
        <v>521</v>
      </c>
      <c r="BD121" s="294"/>
    </row>
    <row r="122" spans="1:56" s="256" customFormat="1" ht="30.2" customHeight="1" outlineLevel="1">
      <c r="A122" s="282">
        <v>3.5</v>
      </c>
      <c r="B122" s="282" t="s">
        <v>424</v>
      </c>
      <c r="C122" s="282" t="s">
        <v>58</v>
      </c>
      <c r="D122" s="304"/>
      <c r="E122" s="305"/>
      <c r="F122" s="305"/>
      <c r="G122" s="306">
        <v>30</v>
      </c>
      <c r="H122" s="294"/>
      <c r="I122" s="295"/>
      <c r="J122" s="295"/>
      <c r="K122" s="296"/>
      <c r="L122" s="296"/>
      <c r="M122" s="296"/>
      <c r="N122" s="296"/>
      <c r="O122" s="298" t="s">
        <v>445</v>
      </c>
      <c r="P122" s="295"/>
      <c r="Q122" s="295"/>
      <c r="R122" s="295"/>
      <c r="S122" s="295"/>
      <c r="T122" s="182">
        <f t="shared" si="30"/>
        <v>0</v>
      </c>
      <c r="U122" s="295"/>
      <c r="V122" s="295"/>
      <c r="W122" s="295"/>
      <c r="X122" s="297">
        <f t="shared" si="44"/>
        <v>30</v>
      </c>
      <c r="Y122" s="297"/>
      <c r="Z122" s="297"/>
      <c r="AA122" s="297"/>
      <c r="AB122" s="297"/>
      <c r="AC122" s="297"/>
      <c r="AD122" s="297"/>
      <c r="AE122" s="297"/>
      <c r="AF122" s="297"/>
      <c r="AG122" s="297"/>
      <c r="AH122" s="297"/>
      <c r="AI122" s="300">
        <v>1</v>
      </c>
      <c r="AJ122" s="301"/>
      <c r="AK122" s="301"/>
      <c r="AL122" s="301"/>
      <c r="AM122" s="301"/>
      <c r="AN122" s="301"/>
      <c r="AO122" s="297"/>
      <c r="AP122" s="297"/>
      <c r="AQ122" s="297"/>
      <c r="AR122" s="297"/>
      <c r="AS122" s="182">
        <f t="shared" si="31"/>
        <v>0</v>
      </c>
      <c r="AT122" s="297"/>
      <c r="AU122" s="297"/>
      <c r="AV122" s="297"/>
      <c r="AW122" s="297">
        <f t="shared" si="45"/>
        <v>30</v>
      </c>
      <c r="AX122" s="297"/>
      <c r="AY122" s="297"/>
      <c r="AZ122" s="297"/>
      <c r="BA122" s="297"/>
      <c r="BB122" s="297"/>
      <c r="BC122" s="298" t="s">
        <v>521</v>
      </c>
      <c r="BD122" s="294"/>
    </row>
    <row r="123" spans="1:56" s="256" customFormat="1" ht="30.2" customHeight="1" outlineLevel="1">
      <c r="A123" s="282">
        <v>3.6</v>
      </c>
      <c r="B123" s="282" t="s">
        <v>371</v>
      </c>
      <c r="C123" s="282"/>
      <c r="D123" s="291"/>
      <c r="E123" s="292"/>
      <c r="F123" s="292"/>
      <c r="G123" s="303">
        <v>2</v>
      </c>
      <c r="H123" s="294"/>
      <c r="I123" s="295"/>
      <c r="J123" s="295"/>
      <c r="K123" s="296"/>
      <c r="L123" s="296"/>
      <c r="M123" s="296"/>
      <c r="N123" s="296"/>
      <c r="O123" s="298" t="s">
        <v>446</v>
      </c>
      <c r="P123" s="295"/>
      <c r="Q123" s="295"/>
      <c r="R123" s="295"/>
      <c r="S123" s="295"/>
      <c r="T123" s="182">
        <f t="shared" si="30"/>
        <v>0</v>
      </c>
      <c r="U123" s="295"/>
      <c r="V123" s="295"/>
      <c r="W123" s="295"/>
      <c r="X123" s="297">
        <f t="shared" si="44"/>
        <v>2</v>
      </c>
      <c r="Y123" s="297"/>
      <c r="Z123" s="297"/>
      <c r="AA123" s="297"/>
      <c r="AB123" s="297"/>
      <c r="AC123" s="297"/>
      <c r="AD123" s="297"/>
      <c r="AE123" s="297"/>
      <c r="AF123" s="297"/>
      <c r="AG123" s="297"/>
      <c r="AH123" s="297"/>
      <c r="AI123" s="300">
        <v>1</v>
      </c>
      <c r="AJ123" s="301"/>
      <c r="AK123" s="301"/>
      <c r="AL123" s="301"/>
      <c r="AM123" s="301"/>
      <c r="AN123" s="301"/>
      <c r="AO123" s="297"/>
      <c r="AP123" s="297"/>
      <c r="AQ123" s="297"/>
      <c r="AR123" s="297"/>
      <c r="AS123" s="182">
        <f t="shared" si="31"/>
        <v>0</v>
      </c>
      <c r="AT123" s="297"/>
      <c r="AU123" s="297"/>
      <c r="AV123" s="297"/>
      <c r="AW123" s="297">
        <f t="shared" si="45"/>
        <v>2</v>
      </c>
      <c r="AX123" s="297"/>
      <c r="AY123" s="297"/>
      <c r="AZ123" s="297"/>
      <c r="BA123" s="297"/>
      <c r="BB123" s="297"/>
      <c r="BC123" s="298" t="s">
        <v>521</v>
      </c>
      <c r="BD123" s="294"/>
    </row>
    <row r="124" spans="1:56" s="256" customFormat="1" ht="30.2" customHeight="1" outlineLevel="1">
      <c r="A124" s="352">
        <v>4</v>
      </c>
      <c r="B124" s="353" t="s">
        <v>372</v>
      </c>
      <c r="C124" s="352" t="s">
        <v>57</v>
      </c>
      <c r="D124" s="291"/>
      <c r="E124" s="292"/>
      <c r="F124" s="292"/>
      <c r="G124" s="293">
        <f>SUM(G125:G129)</f>
        <v>10.76</v>
      </c>
      <c r="H124" s="294"/>
      <c r="I124" s="295"/>
      <c r="J124" s="295"/>
      <c r="K124" s="296"/>
      <c r="L124" s="296"/>
      <c r="M124" s="296"/>
      <c r="N124" s="296"/>
      <c r="O124" s="298"/>
      <c r="P124" s="295"/>
      <c r="Q124" s="295"/>
      <c r="R124" s="295"/>
      <c r="S124" s="295"/>
      <c r="T124" s="182">
        <f t="shared" si="30"/>
        <v>0</v>
      </c>
      <c r="U124" s="295"/>
      <c r="V124" s="295"/>
      <c r="W124" s="295"/>
      <c r="X124" s="293">
        <f t="shared" ref="X124:BA124" si="46">SUM(X125:X129)</f>
        <v>10.76</v>
      </c>
      <c r="Y124" s="293">
        <f t="shared" si="46"/>
        <v>0</v>
      </c>
      <c r="Z124" s="293">
        <f t="shared" si="46"/>
        <v>0</v>
      </c>
      <c r="AA124" s="293">
        <f t="shared" si="46"/>
        <v>0</v>
      </c>
      <c r="AB124" s="293">
        <f t="shared" si="46"/>
        <v>0</v>
      </c>
      <c r="AC124" s="293"/>
      <c r="AD124" s="293"/>
      <c r="AE124" s="293"/>
      <c r="AF124" s="293"/>
      <c r="AG124" s="293"/>
      <c r="AH124" s="293"/>
      <c r="AI124" s="293"/>
      <c r="AJ124" s="293">
        <f t="shared" si="46"/>
        <v>0</v>
      </c>
      <c r="AK124" s="293">
        <f t="shared" si="46"/>
        <v>0</v>
      </c>
      <c r="AL124" s="293">
        <f t="shared" si="46"/>
        <v>0</v>
      </c>
      <c r="AM124" s="293">
        <f t="shared" si="46"/>
        <v>0</v>
      </c>
      <c r="AN124" s="293">
        <f t="shared" si="46"/>
        <v>0</v>
      </c>
      <c r="AO124" s="293">
        <f t="shared" si="46"/>
        <v>0</v>
      </c>
      <c r="AP124" s="293"/>
      <c r="AQ124" s="293"/>
      <c r="AR124" s="293"/>
      <c r="AS124" s="182">
        <f t="shared" si="31"/>
        <v>0</v>
      </c>
      <c r="AT124" s="293"/>
      <c r="AU124" s="293"/>
      <c r="AV124" s="293"/>
      <c r="AW124" s="293"/>
      <c r="AX124" s="293">
        <f t="shared" si="46"/>
        <v>0</v>
      </c>
      <c r="AY124" s="293">
        <f t="shared" si="46"/>
        <v>0</v>
      </c>
      <c r="AZ124" s="293">
        <f t="shared" si="46"/>
        <v>0</v>
      </c>
      <c r="BA124" s="293">
        <f t="shared" si="46"/>
        <v>0</v>
      </c>
      <c r="BB124" s="297"/>
      <c r="BC124" s="298"/>
      <c r="BD124" s="294"/>
    </row>
    <row r="125" spans="1:56" s="256" customFormat="1" ht="30.2" customHeight="1" outlineLevel="1">
      <c r="A125" s="282">
        <v>4.0999999999999996</v>
      </c>
      <c r="B125" s="282" t="s">
        <v>373</v>
      </c>
      <c r="C125" s="282" t="s">
        <v>58</v>
      </c>
      <c r="D125" s="291"/>
      <c r="E125" s="292"/>
      <c r="F125" s="292"/>
      <c r="G125" s="303">
        <v>0.86</v>
      </c>
      <c r="H125" s="294"/>
      <c r="I125" s="295"/>
      <c r="J125" s="295"/>
      <c r="K125" s="296"/>
      <c r="L125" s="296"/>
      <c r="M125" s="296"/>
      <c r="N125" s="296"/>
      <c r="O125" s="298" t="s">
        <v>485</v>
      </c>
      <c r="P125" s="295"/>
      <c r="Q125" s="295"/>
      <c r="R125" s="295"/>
      <c r="S125" s="295"/>
      <c r="T125" s="182">
        <f t="shared" si="30"/>
        <v>0</v>
      </c>
      <c r="U125" s="295"/>
      <c r="V125" s="295"/>
      <c r="W125" s="295"/>
      <c r="X125" s="297">
        <f>G125</f>
        <v>0.86</v>
      </c>
      <c r="Y125" s="297"/>
      <c r="Z125" s="297"/>
      <c r="AA125" s="297"/>
      <c r="AB125" s="297"/>
      <c r="AC125" s="297"/>
      <c r="AD125" s="297"/>
      <c r="AE125" s="297"/>
      <c r="AF125" s="297"/>
      <c r="AG125" s="297"/>
      <c r="AH125" s="297"/>
      <c r="AI125" s="300">
        <v>1</v>
      </c>
      <c r="AJ125" s="301"/>
      <c r="AK125" s="301"/>
      <c r="AL125" s="301"/>
      <c r="AM125" s="301"/>
      <c r="AN125" s="301"/>
      <c r="AO125" s="297"/>
      <c r="AP125" s="297"/>
      <c r="AQ125" s="297"/>
      <c r="AR125" s="297"/>
      <c r="AS125" s="182">
        <f t="shared" si="31"/>
        <v>0</v>
      </c>
      <c r="AT125" s="297"/>
      <c r="AU125" s="297"/>
      <c r="AV125" s="297"/>
      <c r="AW125" s="297">
        <f>X125</f>
        <v>0.86</v>
      </c>
      <c r="AX125" s="297"/>
      <c r="AY125" s="297"/>
      <c r="AZ125" s="297"/>
      <c r="BA125" s="297"/>
      <c r="BB125" s="297"/>
      <c r="BC125" s="462" t="s">
        <v>522</v>
      </c>
      <c r="BD125" s="294"/>
    </row>
    <row r="126" spans="1:56" s="256" customFormat="1" ht="30.2" customHeight="1" outlineLevel="1">
      <c r="A126" s="282">
        <v>4.2</v>
      </c>
      <c r="B126" s="282" t="s">
        <v>374</v>
      </c>
      <c r="C126" s="282" t="s">
        <v>58</v>
      </c>
      <c r="D126" s="291"/>
      <c r="E126" s="292"/>
      <c r="F126" s="292"/>
      <c r="G126" s="303">
        <v>0.43</v>
      </c>
      <c r="H126" s="294"/>
      <c r="I126" s="295"/>
      <c r="J126" s="295"/>
      <c r="K126" s="296"/>
      <c r="L126" s="296"/>
      <c r="M126" s="296"/>
      <c r="N126" s="296"/>
      <c r="O126" s="298" t="s">
        <v>486</v>
      </c>
      <c r="P126" s="295"/>
      <c r="Q126" s="295"/>
      <c r="R126" s="295"/>
      <c r="S126" s="295"/>
      <c r="T126" s="182">
        <f t="shared" si="30"/>
        <v>0</v>
      </c>
      <c r="U126" s="295"/>
      <c r="V126" s="295"/>
      <c r="W126" s="295"/>
      <c r="X126" s="297">
        <f>G126</f>
        <v>0.43</v>
      </c>
      <c r="Y126" s="297"/>
      <c r="Z126" s="297"/>
      <c r="AA126" s="297"/>
      <c r="AB126" s="297"/>
      <c r="AC126" s="297"/>
      <c r="AD126" s="297"/>
      <c r="AE126" s="297"/>
      <c r="AF126" s="297"/>
      <c r="AG126" s="297"/>
      <c r="AH126" s="297"/>
      <c r="AI126" s="300">
        <v>1</v>
      </c>
      <c r="AJ126" s="301"/>
      <c r="AK126" s="301"/>
      <c r="AL126" s="301"/>
      <c r="AM126" s="301"/>
      <c r="AN126" s="301"/>
      <c r="AO126" s="297"/>
      <c r="AP126" s="297"/>
      <c r="AQ126" s="297"/>
      <c r="AR126" s="297"/>
      <c r="AS126" s="182">
        <f t="shared" si="31"/>
        <v>0</v>
      </c>
      <c r="AT126" s="297"/>
      <c r="AU126" s="297"/>
      <c r="AV126" s="297"/>
      <c r="AW126" s="297">
        <f>X126</f>
        <v>0.43</v>
      </c>
      <c r="AX126" s="297"/>
      <c r="AY126" s="297"/>
      <c r="AZ126" s="297"/>
      <c r="BA126" s="297"/>
      <c r="BB126" s="297"/>
      <c r="BC126" s="463"/>
      <c r="BD126" s="294"/>
    </row>
    <row r="127" spans="1:56" s="256" customFormat="1" ht="30.2" customHeight="1" outlineLevel="1">
      <c r="A127" s="282">
        <v>4.3</v>
      </c>
      <c r="B127" s="282" t="s">
        <v>375</v>
      </c>
      <c r="C127" s="282" t="s">
        <v>58</v>
      </c>
      <c r="D127" s="291"/>
      <c r="E127" s="292"/>
      <c r="F127" s="292"/>
      <c r="G127" s="303">
        <v>3.29</v>
      </c>
      <c r="H127" s="294"/>
      <c r="I127" s="295"/>
      <c r="J127" s="295"/>
      <c r="K127" s="296"/>
      <c r="L127" s="296"/>
      <c r="M127" s="296"/>
      <c r="N127" s="296"/>
      <c r="O127" s="298" t="s">
        <v>487</v>
      </c>
      <c r="P127" s="295"/>
      <c r="Q127" s="295"/>
      <c r="R127" s="295"/>
      <c r="S127" s="295"/>
      <c r="T127" s="182">
        <f t="shared" si="30"/>
        <v>0</v>
      </c>
      <c r="U127" s="295"/>
      <c r="V127" s="295"/>
      <c r="W127" s="295"/>
      <c r="X127" s="297">
        <f>G127</f>
        <v>3.29</v>
      </c>
      <c r="Y127" s="297"/>
      <c r="Z127" s="297"/>
      <c r="AA127" s="297"/>
      <c r="AB127" s="297"/>
      <c r="AC127" s="297"/>
      <c r="AD127" s="297"/>
      <c r="AE127" s="297"/>
      <c r="AF127" s="297"/>
      <c r="AG127" s="297"/>
      <c r="AH127" s="297"/>
      <c r="AI127" s="300">
        <v>1</v>
      </c>
      <c r="AJ127" s="301"/>
      <c r="AK127" s="301"/>
      <c r="AL127" s="301"/>
      <c r="AM127" s="301"/>
      <c r="AN127" s="301"/>
      <c r="AO127" s="297"/>
      <c r="AP127" s="297"/>
      <c r="AQ127" s="297"/>
      <c r="AR127" s="297"/>
      <c r="AS127" s="182">
        <f t="shared" si="31"/>
        <v>0</v>
      </c>
      <c r="AT127" s="297"/>
      <c r="AU127" s="297"/>
      <c r="AV127" s="297"/>
      <c r="AW127" s="297">
        <f>X127</f>
        <v>3.29</v>
      </c>
      <c r="AX127" s="297"/>
      <c r="AY127" s="297"/>
      <c r="AZ127" s="297"/>
      <c r="BA127" s="297"/>
      <c r="BB127" s="297"/>
      <c r="BC127" s="463"/>
      <c r="BD127" s="294"/>
    </row>
    <row r="128" spans="1:56" s="256" customFormat="1" ht="30.2" customHeight="1" outlineLevel="1">
      <c r="A128" s="282">
        <v>4.4000000000000004</v>
      </c>
      <c r="B128" s="282" t="s">
        <v>376</v>
      </c>
      <c r="C128" s="282" t="s">
        <v>58</v>
      </c>
      <c r="D128" s="291"/>
      <c r="E128" s="292"/>
      <c r="F128" s="292"/>
      <c r="G128" s="303">
        <v>2.02</v>
      </c>
      <c r="H128" s="294"/>
      <c r="I128" s="295"/>
      <c r="J128" s="295"/>
      <c r="K128" s="296"/>
      <c r="L128" s="296"/>
      <c r="M128" s="296"/>
      <c r="N128" s="296"/>
      <c r="O128" s="298" t="s">
        <v>488</v>
      </c>
      <c r="P128" s="295"/>
      <c r="Q128" s="295"/>
      <c r="R128" s="295"/>
      <c r="S128" s="295"/>
      <c r="T128" s="182">
        <f t="shared" si="30"/>
        <v>0</v>
      </c>
      <c r="U128" s="295"/>
      <c r="V128" s="295"/>
      <c r="W128" s="295"/>
      <c r="X128" s="297">
        <f>G128</f>
        <v>2.02</v>
      </c>
      <c r="Y128" s="297"/>
      <c r="Z128" s="297"/>
      <c r="AA128" s="297"/>
      <c r="AB128" s="297"/>
      <c r="AC128" s="297"/>
      <c r="AD128" s="297"/>
      <c r="AE128" s="297"/>
      <c r="AF128" s="297"/>
      <c r="AG128" s="297"/>
      <c r="AH128" s="297"/>
      <c r="AI128" s="300">
        <v>1</v>
      </c>
      <c r="AJ128" s="301"/>
      <c r="AK128" s="301"/>
      <c r="AL128" s="301"/>
      <c r="AM128" s="301"/>
      <c r="AN128" s="301"/>
      <c r="AO128" s="297"/>
      <c r="AP128" s="297"/>
      <c r="AQ128" s="297"/>
      <c r="AR128" s="297"/>
      <c r="AS128" s="182">
        <f t="shared" si="31"/>
        <v>0</v>
      </c>
      <c r="AT128" s="297"/>
      <c r="AU128" s="297"/>
      <c r="AV128" s="297"/>
      <c r="AW128" s="297">
        <f>X128</f>
        <v>2.02</v>
      </c>
      <c r="AX128" s="297"/>
      <c r="AY128" s="297"/>
      <c r="AZ128" s="297"/>
      <c r="BA128" s="297"/>
      <c r="BB128" s="297"/>
      <c r="BC128" s="463"/>
      <c r="BD128" s="294"/>
    </row>
    <row r="129" spans="1:56" s="256" customFormat="1" ht="30.2" customHeight="1" outlineLevel="1">
      <c r="A129" s="282">
        <v>4.5</v>
      </c>
      <c r="B129" s="282" t="s">
        <v>377</v>
      </c>
      <c r="C129" s="282" t="s">
        <v>58</v>
      </c>
      <c r="D129" s="291"/>
      <c r="E129" s="292"/>
      <c r="F129" s="292"/>
      <c r="G129" s="303">
        <v>4.16</v>
      </c>
      <c r="H129" s="294"/>
      <c r="I129" s="295"/>
      <c r="J129" s="295"/>
      <c r="K129" s="296"/>
      <c r="L129" s="296"/>
      <c r="M129" s="296"/>
      <c r="N129" s="296"/>
      <c r="O129" s="298" t="s">
        <v>489</v>
      </c>
      <c r="P129" s="295"/>
      <c r="Q129" s="295"/>
      <c r="R129" s="295"/>
      <c r="S129" s="295"/>
      <c r="T129" s="182">
        <f t="shared" si="30"/>
        <v>0</v>
      </c>
      <c r="U129" s="295"/>
      <c r="V129" s="295"/>
      <c r="W129" s="295"/>
      <c r="X129" s="297">
        <f>G129</f>
        <v>4.16</v>
      </c>
      <c r="Y129" s="297"/>
      <c r="Z129" s="297"/>
      <c r="AA129" s="297"/>
      <c r="AB129" s="297"/>
      <c r="AC129" s="297"/>
      <c r="AD129" s="297"/>
      <c r="AE129" s="297"/>
      <c r="AF129" s="297"/>
      <c r="AG129" s="297"/>
      <c r="AH129" s="297"/>
      <c r="AI129" s="300">
        <v>1</v>
      </c>
      <c r="AJ129" s="301"/>
      <c r="AK129" s="301"/>
      <c r="AL129" s="301"/>
      <c r="AM129" s="301"/>
      <c r="AN129" s="301"/>
      <c r="AO129" s="297"/>
      <c r="AP129" s="297"/>
      <c r="AQ129" s="297"/>
      <c r="AR129" s="297"/>
      <c r="AS129" s="182">
        <f t="shared" si="31"/>
        <v>0</v>
      </c>
      <c r="AT129" s="297"/>
      <c r="AU129" s="297"/>
      <c r="AV129" s="297"/>
      <c r="AW129" s="297">
        <f>X129</f>
        <v>4.16</v>
      </c>
      <c r="AX129" s="297"/>
      <c r="AY129" s="297"/>
      <c r="AZ129" s="297"/>
      <c r="BA129" s="297"/>
      <c r="BB129" s="297"/>
      <c r="BC129" s="464"/>
      <c r="BD129" s="294"/>
    </row>
    <row r="130" spans="1:56" s="253" customFormat="1" ht="30.2" customHeight="1" outlineLevel="1">
      <c r="A130" s="345"/>
      <c r="B130" s="345" t="s">
        <v>378</v>
      </c>
      <c r="C130" s="345"/>
      <c r="D130" s="285"/>
      <c r="E130" s="286"/>
      <c r="F130" s="286"/>
      <c r="G130" s="285"/>
      <c r="H130" s="285"/>
      <c r="I130" s="285"/>
      <c r="J130" s="285"/>
      <c r="K130" s="286"/>
      <c r="L130" s="286"/>
      <c r="M130" s="286"/>
      <c r="N130" s="286"/>
      <c r="O130" s="289"/>
      <c r="P130" s="285"/>
      <c r="Q130" s="285"/>
      <c r="R130" s="285"/>
      <c r="S130" s="285"/>
      <c r="T130" s="182">
        <f t="shared" si="30"/>
        <v>0</v>
      </c>
      <c r="U130" s="285"/>
      <c r="V130" s="285"/>
      <c r="W130" s="285"/>
      <c r="X130" s="287"/>
      <c r="Y130" s="287"/>
      <c r="Z130" s="287"/>
      <c r="AA130" s="287"/>
      <c r="AB130" s="287"/>
      <c r="AC130" s="287"/>
      <c r="AD130" s="287"/>
      <c r="AE130" s="287"/>
      <c r="AF130" s="287"/>
      <c r="AG130" s="287"/>
      <c r="AH130" s="287"/>
      <c r="AI130" s="288"/>
      <c r="AJ130" s="288"/>
      <c r="AK130" s="288"/>
      <c r="AL130" s="288"/>
      <c r="AM130" s="288"/>
      <c r="AN130" s="288"/>
      <c r="AO130" s="287"/>
      <c r="AP130" s="287"/>
      <c r="AQ130" s="287"/>
      <c r="AR130" s="287"/>
      <c r="AS130" s="182">
        <f t="shared" si="31"/>
        <v>0</v>
      </c>
      <c r="AT130" s="287"/>
      <c r="AU130" s="287"/>
      <c r="AV130" s="287"/>
      <c r="AW130" s="287"/>
      <c r="AX130" s="287"/>
      <c r="AY130" s="287"/>
      <c r="AZ130" s="287"/>
      <c r="BA130" s="287"/>
      <c r="BB130" s="287"/>
      <c r="BC130" s="289"/>
      <c r="BD130" s="290"/>
    </row>
    <row r="131" spans="1:56" s="256" customFormat="1" ht="30.2" customHeight="1" outlineLevel="1">
      <c r="A131" s="352">
        <v>1</v>
      </c>
      <c r="B131" s="353" t="s">
        <v>379</v>
      </c>
      <c r="C131" s="352" t="s">
        <v>57</v>
      </c>
      <c r="D131" s="291"/>
      <c r="E131" s="292"/>
      <c r="F131" s="292"/>
      <c r="G131" s="293">
        <f>SUM(G132)</f>
        <v>50</v>
      </c>
      <c r="H131" s="294"/>
      <c r="I131" s="295"/>
      <c r="J131" s="295"/>
      <c r="K131" s="296"/>
      <c r="L131" s="296"/>
      <c r="M131" s="296"/>
      <c r="N131" s="296"/>
      <c r="O131" s="298"/>
      <c r="P131" s="295"/>
      <c r="Q131" s="295"/>
      <c r="R131" s="295"/>
      <c r="S131" s="295"/>
      <c r="T131" s="182">
        <f t="shared" si="30"/>
        <v>0</v>
      </c>
      <c r="U131" s="295"/>
      <c r="V131" s="295"/>
      <c r="W131" s="295"/>
      <c r="X131" s="293">
        <f t="shared" ref="X131:BA131" si="47">SUM(X132)</f>
        <v>0</v>
      </c>
      <c r="Y131" s="293"/>
      <c r="Z131" s="293">
        <f t="shared" si="47"/>
        <v>0</v>
      </c>
      <c r="AA131" s="293">
        <f t="shared" si="47"/>
        <v>0</v>
      </c>
      <c r="AB131" s="293">
        <f t="shared" si="47"/>
        <v>0</v>
      </c>
      <c r="AC131" s="293"/>
      <c r="AD131" s="293"/>
      <c r="AE131" s="293"/>
      <c r="AF131" s="293"/>
      <c r="AG131" s="293"/>
      <c r="AH131" s="293"/>
      <c r="AI131" s="293">
        <f t="shared" si="47"/>
        <v>0</v>
      </c>
      <c r="AJ131" s="293"/>
      <c r="AK131" s="293">
        <f t="shared" si="47"/>
        <v>0</v>
      </c>
      <c r="AL131" s="293">
        <f t="shared" si="47"/>
        <v>0</v>
      </c>
      <c r="AM131" s="293">
        <f t="shared" si="47"/>
        <v>0</v>
      </c>
      <c r="AN131" s="293">
        <f t="shared" si="47"/>
        <v>0</v>
      </c>
      <c r="AO131" s="293">
        <f t="shared" si="47"/>
        <v>0</v>
      </c>
      <c r="AP131" s="293"/>
      <c r="AQ131" s="293"/>
      <c r="AR131" s="293"/>
      <c r="AS131" s="182">
        <f t="shared" si="31"/>
        <v>0</v>
      </c>
      <c r="AT131" s="293"/>
      <c r="AU131" s="293"/>
      <c r="AV131" s="293"/>
      <c r="AW131" s="293">
        <f t="shared" si="47"/>
        <v>0</v>
      </c>
      <c r="AX131" s="293"/>
      <c r="AY131" s="293">
        <f t="shared" si="47"/>
        <v>0</v>
      </c>
      <c r="AZ131" s="293">
        <f t="shared" si="47"/>
        <v>0</v>
      </c>
      <c r="BA131" s="293">
        <f t="shared" si="47"/>
        <v>0</v>
      </c>
      <c r="BB131" s="297"/>
      <c r="BC131" s="298"/>
      <c r="BD131" s="294"/>
    </row>
    <row r="132" spans="1:56" s="256" customFormat="1" ht="30.2" customHeight="1" outlineLevel="1">
      <c r="A132" s="282">
        <v>1.1000000000000001</v>
      </c>
      <c r="B132" s="282" t="s">
        <v>379</v>
      </c>
      <c r="C132" s="282" t="s">
        <v>58</v>
      </c>
      <c r="D132" s="291"/>
      <c r="E132" s="292"/>
      <c r="F132" s="292"/>
      <c r="G132" s="303">
        <v>50</v>
      </c>
      <c r="H132" s="294"/>
      <c r="I132" s="295"/>
      <c r="J132" s="295"/>
      <c r="K132" s="296"/>
      <c r="L132" s="296"/>
      <c r="M132" s="296"/>
      <c r="N132" s="296"/>
      <c r="O132" s="298" t="s">
        <v>490</v>
      </c>
      <c r="P132" s="295"/>
      <c r="Q132" s="295"/>
      <c r="R132" s="295"/>
      <c r="S132" s="295"/>
      <c r="T132" s="182">
        <f t="shared" si="30"/>
        <v>0</v>
      </c>
      <c r="U132" s="295"/>
      <c r="V132" s="295"/>
      <c r="W132" s="295"/>
      <c r="X132" s="297"/>
      <c r="Y132" s="297">
        <f>G132</f>
        <v>50</v>
      </c>
      <c r="Z132" s="297"/>
      <c r="AA132" s="297"/>
      <c r="AB132" s="297"/>
      <c r="AC132" s="297"/>
      <c r="AD132" s="297"/>
      <c r="AE132" s="297"/>
      <c r="AF132" s="297"/>
      <c r="AG132" s="297"/>
      <c r="AH132" s="297"/>
      <c r="AI132" s="301"/>
      <c r="AJ132" s="300">
        <v>1</v>
      </c>
      <c r="AK132" s="301"/>
      <c r="AL132" s="301"/>
      <c r="AM132" s="301"/>
      <c r="AN132" s="301"/>
      <c r="AO132" s="297"/>
      <c r="AP132" s="297"/>
      <c r="AQ132" s="297"/>
      <c r="AR132" s="297"/>
      <c r="AS132" s="182">
        <f t="shared" si="31"/>
        <v>0</v>
      </c>
      <c r="AT132" s="297"/>
      <c r="AU132" s="297"/>
      <c r="AV132" s="297"/>
      <c r="AW132" s="297"/>
      <c r="AX132" s="297">
        <f>Y132</f>
        <v>50</v>
      </c>
      <c r="AY132" s="297"/>
      <c r="AZ132" s="297"/>
      <c r="BA132" s="297"/>
      <c r="BB132" s="297"/>
      <c r="BC132" s="298"/>
      <c r="BD132" s="294"/>
    </row>
    <row r="133" spans="1:56" s="256" customFormat="1" ht="30.2" customHeight="1" outlineLevel="1">
      <c r="A133" s="282">
        <v>2</v>
      </c>
      <c r="B133" s="282" t="s">
        <v>380</v>
      </c>
      <c r="C133" s="282" t="s">
        <v>57</v>
      </c>
      <c r="D133" s="307"/>
      <c r="E133" s="292"/>
      <c r="F133" s="292"/>
      <c r="G133" s="293">
        <f>SUM(G134:G138)</f>
        <v>35</v>
      </c>
      <c r="H133" s="294"/>
      <c r="I133" s="295"/>
      <c r="J133" s="295"/>
      <c r="K133" s="296"/>
      <c r="L133" s="296"/>
      <c r="M133" s="296"/>
      <c r="N133" s="296"/>
      <c r="O133" s="298"/>
      <c r="P133" s="295"/>
      <c r="Q133" s="295"/>
      <c r="R133" s="295"/>
      <c r="S133" s="295"/>
      <c r="T133" s="182">
        <f t="shared" si="30"/>
        <v>0</v>
      </c>
      <c r="U133" s="295"/>
      <c r="V133" s="295"/>
      <c r="W133" s="295"/>
      <c r="X133" s="293">
        <f>SUM(X134:X138)</f>
        <v>0</v>
      </c>
      <c r="Y133" s="293"/>
      <c r="Z133" s="293">
        <f>SUM(Z134:Z138)</f>
        <v>0</v>
      </c>
      <c r="AA133" s="293">
        <f>SUM(AA134:AA138)</f>
        <v>0</v>
      </c>
      <c r="AB133" s="293">
        <f>SUM(AB134:AB138)</f>
        <v>0</v>
      </c>
      <c r="AC133" s="293"/>
      <c r="AD133" s="293"/>
      <c r="AE133" s="293"/>
      <c r="AF133" s="293"/>
      <c r="AG133" s="293"/>
      <c r="AH133" s="293"/>
      <c r="AI133" s="293">
        <f>SUM(AI134:AI138)</f>
        <v>0</v>
      </c>
      <c r="AJ133" s="293"/>
      <c r="AK133" s="293">
        <f>SUM(AK134:AK138)</f>
        <v>0</v>
      </c>
      <c r="AL133" s="293">
        <f>SUM(AL134:AL138)</f>
        <v>0</v>
      </c>
      <c r="AM133" s="293">
        <f>SUM(AM134:AM138)</f>
        <v>0</v>
      </c>
      <c r="AN133" s="293">
        <f>SUM(AN134:AN138)</f>
        <v>0</v>
      </c>
      <c r="AO133" s="293">
        <f>SUM(AO134:AO138)</f>
        <v>0</v>
      </c>
      <c r="AP133" s="293"/>
      <c r="AQ133" s="293"/>
      <c r="AR133" s="293"/>
      <c r="AS133" s="182">
        <f t="shared" si="31"/>
        <v>0</v>
      </c>
      <c r="AT133" s="293"/>
      <c r="AU133" s="293"/>
      <c r="AV133" s="293"/>
      <c r="AW133" s="293">
        <f>SUM(AW134:AW138)</f>
        <v>0</v>
      </c>
      <c r="AX133" s="293"/>
      <c r="AY133" s="293">
        <f>SUM(AY134:AY138)</f>
        <v>0</v>
      </c>
      <c r="AZ133" s="293">
        <f>SUM(AZ134:AZ138)</f>
        <v>0</v>
      </c>
      <c r="BA133" s="293">
        <f>SUM(BA134:BA138)</f>
        <v>0</v>
      </c>
      <c r="BB133" s="297"/>
      <c r="BC133" s="298"/>
      <c r="BD133" s="294"/>
    </row>
    <row r="134" spans="1:56" s="256" customFormat="1" ht="30.2" customHeight="1" outlineLevel="1">
      <c r="A134" s="282">
        <v>2.1</v>
      </c>
      <c r="B134" s="282" t="s">
        <v>381</v>
      </c>
      <c r="C134" s="282" t="s">
        <v>58</v>
      </c>
      <c r="D134" s="291"/>
      <c r="E134" s="292"/>
      <c r="F134" s="292"/>
      <c r="G134" s="303">
        <v>11.42</v>
      </c>
      <c r="H134" s="294"/>
      <c r="I134" s="295"/>
      <c r="J134" s="295"/>
      <c r="K134" s="296"/>
      <c r="L134" s="296"/>
      <c r="M134" s="296"/>
      <c r="N134" s="296"/>
      <c r="O134" s="298" t="s">
        <v>447</v>
      </c>
      <c r="P134" s="295"/>
      <c r="Q134" s="295"/>
      <c r="R134" s="295"/>
      <c r="S134" s="295"/>
      <c r="T134" s="182">
        <f t="shared" si="30"/>
        <v>0</v>
      </c>
      <c r="U134" s="295"/>
      <c r="V134" s="295"/>
      <c r="W134" s="295"/>
      <c r="X134" s="297"/>
      <c r="Y134" s="297">
        <f>G134</f>
        <v>11.42</v>
      </c>
      <c r="Z134" s="297"/>
      <c r="AA134" s="297"/>
      <c r="AB134" s="297"/>
      <c r="AC134" s="297"/>
      <c r="AD134" s="297"/>
      <c r="AE134" s="297"/>
      <c r="AF134" s="297"/>
      <c r="AG134" s="297"/>
      <c r="AH134" s="297"/>
      <c r="AI134" s="301"/>
      <c r="AJ134" s="300">
        <v>1</v>
      </c>
      <c r="AK134" s="301"/>
      <c r="AL134" s="301"/>
      <c r="AM134" s="301"/>
      <c r="AN134" s="301"/>
      <c r="AO134" s="297"/>
      <c r="AP134" s="297"/>
      <c r="AQ134" s="297"/>
      <c r="AR134" s="297"/>
      <c r="AS134" s="182">
        <f t="shared" si="31"/>
        <v>0</v>
      </c>
      <c r="AT134" s="297"/>
      <c r="AU134" s="297"/>
      <c r="AV134" s="297"/>
      <c r="AW134" s="297"/>
      <c r="AX134" s="297">
        <f>Y134</f>
        <v>11.42</v>
      </c>
      <c r="AY134" s="297"/>
      <c r="AZ134" s="297"/>
      <c r="BA134" s="297"/>
      <c r="BB134" s="297"/>
      <c r="BC134" s="298"/>
      <c r="BD134" s="294"/>
    </row>
    <row r="135" spans="1:56" s="256" customFormat="1" ht="30.2" customHeight="1" outlineLevel="1">
      <c r="A135" s="282">
        <v>2.2000000000000002</v>
      </c>
      <c r="B135" s="282" t="s">
        <v>382</v>
      </c>
      <c r="C135" s="282" t="s">
        <v>58</v>
      </c>
      <c r="D135" s="291"/>
      <c r="E135" s="292"/>
      <c r="F135" s="292"/>
      <c r="G135" s="303">
        <v>2.16</v>
      </c>
      <c r="H135" s="294"/>
      <c r="I135" s="295"/>
      <c r="J135" s="295"/>
      <c r="K135" s="296"/>
      <c r="L135" s="296"/>
      <c r="M135" s="296"/>
      <c r="N135" s="296"/>
      <c r="O135" s="298" t="s">
        <v>491</v>
      </c>
      <c r="P135" s="295"/>
      <c r="Q135" s="295"/>
      <c r="R135" s="295"/>
      <c r="S135" s="295"/>
      <c r="T135" s="182">
        <f t="shared" si="30"/>
        <v>0</v>
      </c>
      <c r="U135" s="295"/>
      <c r="V135" s="295"/>
      <c r="W135" s="295"/>
      <c r="X135" s="297"/>
      <c r="Y135" s="297">
        <f>G135</f>
        <v>2.16</v>
      </c>
      <c r="Z135" s="297"/>
      <c r="AA135" s="297"/>
      <c r="AB135" s="297"/>
      <c r="AC135" s="297"/>
      <c r="AD135" s="297"/>
      <c r="AE135" s="297"/>
      <c r="AF135" s="297"/>
      <c r="AG135" s="297"/>
      <c r="AH135" s="297"/>
      <c r="AI135" s="301"/>
      <c r="AJ135" s="300">
        <v>1</v>
      </c>
      <c r="AK135" s="301"/>
      <c r="AL135" s="301"/>
      <c r="AM135" s="301"/>
      <c r="AN135" s="301"/>
      <c r="AO135" s="297"/>
      <c r="AP135" s="297"/>
      <c r="AQ135" s="297"/>
      <c r="AR135" s="297"/>
      <c r="AS135" s="182">
        <f t="shared" si="31"/>
        <v>0</v>
      </c>
      <c r="AT135" s="297"/>
      <c r="AU135" s="297"/>
      <c r="AV135" s="297"/>
      <c r="AW135" s="297"/>
      <c r="AX135" s="297">
        <f>Y135</f>
        <v>2.16</v>
      </c>
      <c r="AY135" s="297"/>
      <c r="AZ135" s="297"/>
      <c r="BA135" s="297"/>
      <c r="BB135" s="297"/>
      <c r="BC135" s="298"/>
      <c r="BD135" s="294"/>
    </row>
    <row r="136" spans="1:56" s="256" customFormat="1" ht="30.2" customHeight="1" outlineLevel="1">
      <c r="A136" s="282">
        <v>2.2999999999999998</v>
      </c>
      <c r="B136" s="282" t="s">
        <v>425</v>
      </c>
      <c r="C136" s="282" t="s">
        <v>58</v>
      </c>
      <c r="D136" s="304"/>
      <c r="E136" s="305"/>
      <c r="F136" s="305"/>
      <c r="G136" s="306">
        <v>13.2</v>
      </c>
      <c r="H136" s="294"/>
      <c r="I136" s="295"/>
      <c r="J136" s="295"/>
      <c r="K136" s="296"/>
      <c r="L136" s="296"/>
      <c r="M136" s="296"/>
      <c r="N136" s="296"/>
      <c r="O136" s="298" t="s">
        <v>448</v>
      </c>
      <c r="P136" s="295"/>
      <c r="Q136" s="295"/>
      <c r="R136" s="295"/>
      <c r="S136" s="295"/>
      <c r="T136" s="182">
        <f t="shared" si="30"/>
        <v>0</v>
      </c>
      <c r="U136" s="295"/>
      <c r="V136" s="295"/>
      <c r="W136" s="295"/>
      <c r="X136" s="297"/>
      <c r="Y136" s="297">
        <v>13.2</v>
      </c>
      <c r="Z136" s="297"/>
      <c r="AA136" s="297"/>
      <c r="AB136" s="297"/>
      <c r="AC136" s="297"/>
      <c r="AD136" s="297"/>
      <c r="AE136" s="297"/>
      <c r="AF136" s="297"/>
      <c r="AG136" s="297"/>
      <c r="AH136" s="297"/>
      <c r="AI136" s="301"/>
      <c r="AJ136" s="300">
        <v>1</v>
      </c>
      <c r="AK136" s="301"/>
      <c r="AL136" s="301"/>
      <c r="AM136" s="301"/>
      <c r="AN136" s="301"/>
      <c r="AO136" s="297"/>
      <c r="AP136" s="297"/>
      <c r="AQ136" s="297"/>
      <c r="AR136" s="297"/>
      <c r="AS136" s="182">
        <f t="shared" si="31"/>
        <v>0</v>
      </c>
      <c r="AT136" s="297"/>
      <c r="AU136" s="297"/>
      <c r="AV136" s="297"/>
      <c r="AW136" s="297"/>
      <c r="AX136" s="297">
        <f>Y136</f>
        <v>13.2</v>
      </c>
      <c r="AY136" s="297"/>
      <c r="AZ136" s="297"/>
      <c r="BA136" s="297"/>
      <c r="BB136" s="297"/>
      <c r="BC136" s="298"/>
      <c r="BD136" s="294"/>
    </row>
    <row r="137" spans="1:56" s="256" customFormat="1" ht="30.2" customHeight="1" outlineLevel="1">
      <c r="A137" s="282">
        <v>2.5</v>
      </c>
      <c r="B137" s="282" t="s">
        <v>383</v>
      </c>
      <c r="C137" s="282" t="s">
        <v>58</v>
      </c>
      <c r="D137" s="291"/>
      <c r="E137" s="292"/>
      <c r="F137" s="292"/>
      <c r="G137" s="303">
        <v>6</v>
      </c>
      <c r="H137" s="294"/>
      <c r="I137" s="295"/>
      <c r="J137" s="295"/>
      <c r="K137" s="296"/>
      <c r="L137" s="296"/>
      <c r="M137" s="296"/>
      <c r="N137" s="296"/>
      <c r="O137" s="298" t="s">
        <v>449</v>
      </c>
      <c r="P137" s="295"/>
      <c r="Q137" s="295"/>
      <c r="R137" s="295"/>
      <c r="S137" s="295"/>
      <c r="T137" s="182">
        <f t="shared" si="30"/>
        <v>0</v>
      </c>
      <c r="U137" s="295"/>
      <c r="V137" s="295"/>
      <c r="W137" s="295"/>
      <c r="X137" s="297"/>
      <c r="Y137" s="297">
        <f>G137</f>
        <v>6</v>
      </c>
      <c r="Z137" s="297"/>
      <c r="AA137" s="297"/>
      <c r="AB137" s="297"/>
      <c r="AC137" s="297"/>
      <c r="AD137" s="297"/>
      <c r="AE137" s="297"/>
      <c r="AF137" s="297"/>
      <c r="AG137" s="297"/>
      <c r="AH137" s="297"/>
      <c r="AI137" s="301"/>
      <c r="AJ137" s="300">
        <v>1</v>
      </c>
      <c r="AK137" s="301"/>
      <c r="AL137" s="301"/>
      <c r="AM137" s="301"/>
      <c r="AN137" s="301"/>
      <c r="AO137" s="297"/>
      <c r="AP137" s="297"/>
      <c r="AQ137" s="297"/>
      <c r="AR137" s="297"/>
      <c r="AS137" s="182">
        <f t="shared" si="31"/>
        <v>0</v>
      </c>
      <c r="AT137" s="297"/>
      <c r="AU137" s="297"/>
      <c r="AV137" s="297"/>
      <c r="AW137" s="297"/>
      <c r="AX137" s="297">
        <f>Y137</f>
        <v>6</v>
      </c>
      <c r="AY137" s="297"/>
      <c r="AZ137" s="297"/>
      <c r="BA137" s="297"/>
      <c r="BB137" s="297"/>
      <c r="BC137" s="298"/>
      <c r="BD137" s="294"/>
    </row>
    <row r="138" spans="1:56" s="256" customFormat="1" ht="30.2" customHeight="1" outlineLevel="1">
      <c r="A138" s="282">
        <v>2.6</v>
      </c>
      <c r="B138" s="282" t="s">
        <v>384</v>
      </c>
      <c r="C138" s="282" t="s">
        <v>58</v>
      </c>
      <c r="D138" s="291"/>
      <c r="E138" s="292"/>
      <c r="F138" s="292"/>
      <c r="G138" s="303">
        <v>2.2200000000000002</v>
      </c>
      <c r="H138" s="294"/>
      <c r="I138" s="295"/>
      <c r="J138" s="295"/>
      <c r="K138" s="296"/>
      <c r="L138" s="296"/>
      <c r="M138" s="296"/>
      <c r="N138" s="296"/>
      <c r="O138" s="298" t="s">
        <v>450</v>
      </c>
      <c r="P138" s="295"/>
      <c r="Q138" s="295"/>
      <c r="R138" s="295"/>
      <c r="S138" s="295"/>
      <c r="T138" s="182">
        <f t="shared" si="30"/>
        <v>0</v>
      </c>
      <c r="U138" s="295"/>
      <c r="V138" s="295"/>
      <c r="W138" s="295"/>
      <c r="X138" s="297"/>
      <c r="Y138" s="297">
        <f>G138</f>
        <v>2.2200000000000002</v>
      </c>
      <c r="Z138" s="297"/>
      <c r="AA138" s="297"/>
      <c r="AB138" s="297"/>
      <c r="AC138" s="297"/>
      <c r="AD138" s="297"/>
      <c r="AE138" s="297"/>
      <c r="AF138" s="297"/>
      <c r="AG138" s="297"/>
      <c r="AH138" s="297"/>
      <c r="AI138" s="301"/>
      <c r="AJ138" s="300">
        <v>1</v>
      </c>
      <c r="AK138" s="301"/>
      <c r="AL138" s="301"/>
      <c r="AM138" s="301"/>
      <c r="AN138" s="301"/>
      <c r="AO138" s="297"/>
      <c r="AP138" s="297"/>
      <c r="AQ138" s="297"/>
      <c r="AR138" s="297"/>
      <c r="AS138" s="182">
        <f t="shared" si="31"/>
        <v>0</v>
      </c>
      <c r="AT138" s="297"/>
      <c r="AU138" s="297"/>
      <c r="AV138" s="297"/>
      <c r="AW138" s="297"/>
      <c r="AX138" s="297">
        <f>Y138</f>
        <v>2.2200000000000002</v>
      </c>
      <c r="AY138" s="297"/>
      <c r="AZ138" s="297"/>
      <c r="BA138" s="297"/>
      <c r="BB138" s="297"/>
      <c r="BC138" s="298"/>
      <c r="BD138" s="294"/>
    </row>
    <row r="139" spans="1:56" s="256" customFormat="1" ht="30.2" customHeight="1" outlineLevel="1">
      <c r="A139" s="352">
        <v>3</v>
      </c>
      <c r="B139" s="353" t="s">
        <v>385</v>
      </c>
      <c r="C139" s="352" t="s">
        <v>57</v>
      </c>
      <c r="D139" s="291"/>
      <c r="E139" s="292"/>
      <c r="F139" s="292"/>
      <c r="G139" s="293">
        <f>SUM(G140:G145)</f>
        <v>42.47</v>
      </c>
      <c r="H139" s="294"/>
      <c r="I139" s="295"/>
      <c r="J139" s="295"/>
      <c r="K139" s="296"/>
      <c r="L139" s="296"/>
      <c r="M139" s="296"/>
      <c r="N139" s="296"/>
      <c r="O139" s="298"/>
      <c r="P139" s="295"/>
      <c r="Q139" s="295"/>
      <c r="R139" s="295"/>
      <c r="S139" s="295"/>
      <c r="T139" s="182">
        <f t="shared" ref="T139:T202" si="48">SUM(P139:S139)</f>
        <v>0</v>
      </c>
      <c r="U139" s="295"/>
      <c r="V139" s="295"/>
      <c r="W139" s="295"/>
      <c r="X139" s="293">
        <f t="shared" ref="X139:AI139" si="49">SUM(X140:X144)</f>
        <v>0</v>
      </c>
      <c r="Y139" s="293"/>
      <c r="Z139" s="293">
        <f t="shared" si="49"/>
        <v>0</v>
      </c>
      <c r="AA139" s="293">
        <f t="shared" si="49"/>
        <v>0</v>
      </c>
      <c r="AB139" s="293">
        <f t="shared" si="49"/>
        <v>0</v>
      </c>
      <c r="AC139" s="293"/>
      <c r="AD139" s="293"/>
      <c r="AE139" s="293"/>
      <c r="AF139" s="293"/>
      <c r="AG139" s="293"/>
      <c r="AH139" s="293"/>
      <c r="AI139" s="293">
        <f t="shared" si="49"/>
        <v>0</v>
      </c>
      <c r="AJ139" s="293"/>
      <c r="AK139" s="293">
        <f t="shared" ref="AK139:BA139" si="50">SUM(AK140:AK144)</f>
        <v>0</v>
      </c>
      <c r="AL139" s="293">
        <f t="shared" si="50"/>
        <v>0</v>
      </c>
      <c r="AM139" s="293">
        <f t="shared" si="50"/>
        <v>0</v>
      </c>
      <c r="AN139" s="293">
        <f t="shared" si="50"/>
        <v>0</v>
      </c>
      <c r="AO139" s="293">
        <f t="shared" si="50"/>
        <v>0</v>
      </c>
      <c r="AP139" s="293"/>
      <c r="AQ139" s="293"/>
      <c r="AR139" s="293"/>
      <c r="AS139" s="182">
        <f t="shared" ref="AS139:AS202" si="51">SUM(AO139:AR139)</f>
        <v>0</v>
      </c>
      <c r="AT139" s="293"/>
      <c r="AU139" s="293"/>
      <c r="AV139" s="293"/>
      <c r="AW139" s="293">
        <f t="shared" si="50"/>
        <v>0</v>
      </c>
      <c r="AX139" s="293"/>
      <c r="AY139" s="293">
        <f t="shared" si="50"/>
        <v>0</v>
      </c>
      <c r="AZ139" s="293">
        <f t="shared" si="50"/>
        <v>0</v>
      </c>
      <c r="BA139" s="293">
        <f t="shared" si="50"/>
        <v>0</v>
      </c>
      <c r="BB139" s="297"/>
      <c r="BC139" s="298"/>
      <c r="BD139" s="294"/>
    </row>
    <row r="140" spans="1:56" s="256" customFormat="1" ht="30.2" customHeight="1" outlineLevel="1">
      <c r="A140" s="282">
        <v>3.1</v>
      </c>
      <c r="B140" s="282" t="s">
        <v>386</v>
      </c>
      <c r="C140" s="282" t="s">
        <v>58</v>
      </c>
      <c r="D140" s="291"/>
      <c r="E140" s="292"/>
      <c r="F140" s="292"/>
      <c r="G140" s="303">
        <v>3.16</v>
      </c>
      <c r="H140" s="294"/>
      <c r="I140" s="295"/>
      <c r="J140" s="295"/>
      <c r="K140" s="296"/>
      <c r="L140" s="296"/>
      <c r="M140" s="296"/>
      <c r="N140" s="296"/>
      <c r="O140" s="298" t="s">
        <v>492</v>
      </c>
      <c r="P140" s="295"/>
      <c r="Q140" s="295"/>
      <c r="R140" s="295"/>
      <c r="S140" s="295"/>
      <c r="T140" s="182">
        <f t="shared" si="48"/>
        <v>0</v>
      </c>
      <c r="U140" s="295"/>
      <c r="V140" s="295"/>
      <c r="W140" s="295"/>
      <c r="X140" s="297"/>
      <c r="Y140" s="297">
        <f t="shared" ref="Y140:Y145" si="52">G140</f>
        <v>3.16</v>
      </c>
      <c r="Z140" s="297"/>
      <c r="AA140" s="297"/>
      <c r="AB140" s="297"/>
      <c r="AC140" s="297"/>
      <c r="AD140" s="297"/>
      <c r="AE140" s="297"/>
      <c r="AF140" s="297"/>
      <c r="AG140" s="297"/>
      <c r="AH140" s="297"/>
      <c r="AI140" s="301"/>
      <c r="AJ140" s="300">
        <v>1</v>
      </c>
      <c r="AK140" s="301"/>
      <c r="AL140" s="301"/>
      <c r="AM140" s="301"/>
      <c r="AN140" s="301"/>
      <c r="AO140" s="297"/>
      <c r="AP140" s="297"/>
      <c r="AQ140" s="297"/>
      <c r="AR140" s="297"/>
      <c r="AS140" s="182">
        <f t="shared" si="51"/>
        <v>0</v>
      </c>
      <c r="AT140" s="297"/>
      <c r="AU140" s="297"/>
      <c r="AV140" s="297"/>
      <c r="AW140" s="297"/>
      <c r="AX140" s="297">
        <f t="shared" ref="AX140:AX145" si="53">Y140</f>
        <v>3.16</v>
      </c>
      <c r="AY140" s="297"/>
      <c r="AZ140" s="297"/>
      <c r="BA140" s="297"/>
      <c r="BB140" s="297"/>
      <c r="BC140" s="462" t="s">
        <v>523</v>
      </c>
      <c r="BD140" s="294"/>
    </row>
    <row r="141" spans="1:56" s="256" customFormat="1" ht="30.2" customHeight="1" outlineLevel="1">
      <c r="A141" s="282">
        <v>3.2</v>
      </c>
      <c r="B141" s="282" t="s">
        <v>387</v>
      </c>
      <c r="C141" s="282" t="s">
        <v>58</v>
      </c>
      <c r="D141" s="291"/>
      <c r="E141" s="292"/>
      <c r="F141" s="292"/>
      <c r="G141" s="303">
        <v>5.2</v>
      </c>
      <c r="H141" s="294"/>
      <c r="I141" s="295"/>
      <c r="J141" s="295"/>
      <c r="K141" s="296"/>
      <c r="L141" s="296"/>
      <c r="M141" s="296"/>
      <c r="N141" s="296"/>
      <c r="O141" s="298" t="s">
        <v>493</v>
      </c>
      <c r="P141" s="295"/>
      <c r="Q141" s="295"/>
      <c r="R141" s="295"/>
      <c r="S141" s="295"/>
      <c r="T141" s="182">
        <f t="shared" si="48"/>
        <v>0</v>
      </c>
      <c r="U141" s="295"/>
      <c r="V141" s="295"/>
      <c r="W141" s="295"/>
      <c r="X141" s="297"/>
      <c r="Y141" s="297">
        <f t="shared" si="52"/>
        <v>5.2</v>
      </c>
      <c r="Z141" s="297"/>
      <c r="AA141" s="297"/>
      <c r="AB141" s="297"/>
      <c r="AC141" s="297"/>
      <c r="AD141" s="297"/>
      <c r="AE141" s="297"/>
      <c r="AF141" s="297"/>
      <c r="AG141" s="297"/>
      <c r="AH141" s="297"/>
      <c r="AI141" s="301"/>
      <c r="AJ141" s="300">
        <v>1</v>
      </c>
      <c r="AK141" s="301"/>
      <c r="AL141" s="301"/>
      <c r="AM141" s="301"/>
      <c r="AN141" s="301"/>
      <c r="AO141" s="297"/>
      <c r="AP141" s="297"/>
      <c r="AQ141" s="297"/>
      <c r="AR141" s="297"/>
      <c r="AS141" s="182">
        <f t="shared" si="51"/>
        <v>0</v>
      </c>
      <c r="AT141" s="297"/>
      <c r="AU141" s="297"/>
      <c r="AV141" s="297"/>
      <c r="AW141" s="297"/>
      <c r="AX141" s="297">
        <f t="shared" si="53"/>
        <v>5.2</v>
      </c>
      <c r="AY141" s="297"/>
      <c r="AZ141" s="297"/>
      <c r="BA141" s="297"/>
      <c r="BB141" s="297"/>
      <c r="BC141" s="463"/>
      <c r="BD141" s="294"/>
    </row>
    <row r="142" spans="1:56" s="256" customFormat="1" ht="30.2" customHeight="1" outlineLevel="1">
      <c r="A142" s="282">
        <v>3.3</v>
      </c>
      <c r="B142" s="282" t="s">
        <v>388</v>
      </c>
      <c r="C142" s="282" t="s">
        <v>58</v>
      </c>
      <c r="D142" s="291"/>
      <c r="E142" s="292"/>
      <c r="F142" s="292"/>
      <c r="G142" s="303">
        <v>8.7200000000000006</v>
      </c>
      <c r="H142" s="294"/>
      <c r="I142" s="295"/>
      <c r="J142" s="295"/>
      <c r="K142" s="296"/>
      <c r="L142" s="296"/>
      <c r="M142" s="296"/>
      <c r="N142" s="296"/>
      <c r="O142" s="298" t="s">
        <v>451</v>
      </c>
      <c r="P142" s="295"/>
      <c r="Q142" s="295"/>
      <c r="R142" s="295"/>
      <c r="S142" s="295"/>
      <c r="T142" s="182">
        <f t="shared" si="48"/>
        <v>0</v>
      </c>
      <c r="U142" s="295"/>
      <c r="V142" s="295"/>
      <c r="W142" s="295"/>
      <c r="X142" s="297"/>
      <c r="Y142" s="297">
        <f t="shared" si="52"/>
        <v>8.7200000000000006</v>
      </c>
      <c r="Z142" s="297"/>
      <c r="AA142" s="297"/>
      <c r="AB142" s="297"/>
      <c r="AC142" s="297"/>
      <c r="AD142" s="297"/>
      <c r="AE142" s="297"/>
      <c r="AF142" s="297"/>
      <c r="AG142" s="297"/>
      <c r="AH142" s="297"/>
      <c r="AI142" s="301"/>
      <c r="AJ142" s="300">
        <v>1</v>
      </c>
      <c r="AK142" s="301"/>
      <c r="AL142" s="301"/>
      <c r="AM142" s="301"/>
      <c r="AN142" s="301"/>
      <c r="AO142" s="297"/>
      <c r="AP142" s="297"/>
      <c r="AQ142" s="297"/>
      <c r="AR142" s="297"/>
      <c r="AS142" s="182">
        <f t="shared" si="51"/>
        <v>0</v>
      </c>
      <c r="AT142" s="297"/>
      <c r="AU142" s="297"/>
      <c r="AV142" s="297"/>
      <c r="AW142" s="297"/>
      <c r="AX142" s="297">
        <f t="shared" si="53"/>
        <v>8.7200000000000006</v>
      </c>
      <c r="AY142" s="297"/>
      <c r="AZ142" s="297"/>
      <c r="BA142" s="297"/>
      <c r="BB142" s="297"/>
      <c r="BC142" s="463"/>
      <c r="BD142" s="294"/>
    </row>
    <row r="143" spans="1:56" s="256" customFormat="1" ht="30.2" customHeight="1" outlineLevel="1">
      <c r="A143" s="282">
        <v>3.4</v>
      </c>
      <c r="B143" s="282" t="s">
        <v>221</v>
      </c>
      <c r="C143" s="282" t="s">
        <v>58</v>
      </c>
      <c r="D143" s="291"/>
      <c r="E143" s="292"/>
      <c r="F143" s="292"/>
      <c r="G143" s="303">
        <v>12.99</v>
      </c>
      <c r="H143" s="294"/>
      <c r="I143" s="295"/>
      <c r="J143" s="295"/>
      <c r="K143" s="296"/>
      <c r="L143" s="296"/>
      <c r="M143" s="296"/>
      <c r="N143" s="296"/>
      <c r="O143" s="298" t="s">
        <v>494</v>
      </c>
      <c r="P143" s="295"/>
      <c r="Q143" s="295"/>
      <c r="R143" s="295"/>
      <c r="S143" s="295"/>
      <c r="T143" s="182">
        <f t="shared" si="48"/>
        <v>0</v>
      </c>
      <c r="U143" s="295"/>
      <c r="V143" s="295"/>
      <c r="W143" s="295"/>
      <c r="X143" s="297"/>
      <c r="Y143" s="297">
        <f t="shared" si="52"/>
        <v>12.99</v>
      </c>
      <c r="Z143" s="297"/>
      <c r="AA143" s="297"/>
      <c r="AB143" s="297"/>
      <c r="AC143" s="297"/>
      <c r="AD143" s="297"/>
      <c r="AE143" s="297"/>
      <c r="AF143" s="297"/>
      <c r="AG143" s="297"/>
      <c r="AH143" s="297"/>
      <c r="AI143" s="301"/>
      <c r="AJ143" s="300">
        <v>1</v>
      </c>
      <c r="AK143" s="301"/>
      <c r="AL143" s="301"/>
      <c r="AM143" s="301"/>
      <c r="AN143" s="301"/>
      <c r="AO143" s="297"/>
      <c r="AP143" s="297"/>
      <c r="AQ143" s="297"/>
      <c r="AR143" s="297"/>
      <c r="AS143" s="182">
        <f t="shared" si="51"/>
        <v>0</v>
      </c>
      <c r="AT143" s="297"/>
      <c r="AU143" s="297"/>
      <c r="AV143" s="297"/>
      <c r="AW143" s="297"/>
      <c r="AX143" s="297">
        <f t="shared" si="53"/>
        <v>12.99</v>
      </c>
      <c r="AY143" s="297"/>
      <c r="AZ143" s="297"/>
      <c r="BA143" s="297"/>
      <c r="BB143" s="297"/>
      <c r="BC143" s="463"/>
      <c r="BD143" s="294"/>
    </row>
    <row r="144" spans="1:56" s="256" customFormat="1" ht="30.2" customHeight="1" outlineLevel="1">
      <c r="A144" s="282">
        <v>3.5</v>
      </c>
      <c r="B144" s="282" t="s">
        <v>219</v>
      </c>
      <c r="C144" s="282" t="s">
        <v>58</v>
      </c>
      <c r="D144" s="291"/>
      <c r="E144" s="292"/>
      <c r="F144" s="292"/>
      <c r="G144" s="303">
        <v>2.29</v>
      </c>
      <c r="H144" s="294"/>
      <c r="I144" s="295"/>
      <c r="J144" s="295"/>
      <c r="K144" s="296"/>
      <c r="L144" s="296"/>
      <c r="M144" s="296"/>
      <c r="N144" s="296"/>
      <c r="O144" s="298" t="s">
        <v>452</v>
      </c>
      <c r="P144" s="295"/>
      <c r="Q144" s="295"/>
      <c r="R144" s="295"/>
      <c r="S144" s="295"/>
      <c r="T144" s="182">
        <f t="shared" si="48"/>
        <v>0</v>
      </c>
      <c r="U144" s="295"/>
      <c r="V144" s="295"/>
      <c r="W144" s="295"/>
      <c r="X144" s="297"/>
      <c r="Y144" s="297">
        <f t="shared" si="52"/>
        <v>2.29</v>
      </c>
      <c r="Z144" s="297"/>
      <c r="AA144" s="297"/>
      <c r="AB144" s="297"/>
      <c r="AC144" s="297"/>
      <c r="AD144" s="297"/>
      <c r="AE144" s="297"/>
      <c r="AF144" s="297"/>
      <c r="AG144" s="297"/>
      <c r="AH144" s="297"/>
      <c r="AI144" s="301"/>
      <c r="AJ144" s="300">
        <v>1</v>
      </c>
      <c r="AK144" s="301"/>
      <c r="AL144" s="301"/>
      <c r="AM144" s="301"/>
      <c r="AN144" s="301"/>
      <c r="AO144" s="297"/>
      <c r="AP144" s="297"/>
      <c r="AQ144" s="297"/>
      <c r="AR144" s="297"/>
      <c r="AS144" s="182">
        <f t="shared" si="51"/>
        <v>0</v>
      </c>
      <c r="AT144" s="297"/>
      <c r="AU144" s="297"/>
      <c r="AV144" s="297"/>
      <c r="AW144" s="297"/>
      <c r="AX144" s="297">
        <f t="shared" si="53"/>
        <v>2.29</v>
      </c>
      <c r="AY144" s="297"/>
      <c r="AZ144" s="297"/>
      <c r="BA144" s="297"/>
      <c r="BB144" s="297"/>
      <c r="BC144" s="463"/>
      <c r="BD144" s="294"/>
    </row>
    <row r="145" spans="1:56" s="256" customFormat="1" ht="30.2" customHeight="1" outlineLevel="1">
      <c r="A145" s="282">
        <v>3.6</v>
      </c>
      <c r="B145" s="282" t="s">
        <v>389</v>
      </c>
      <c r="C145" s="282" t="s">
        <v>58</v>
      </c>
      <c r="D145" s="291"/>
      <c r="E145" s="292"/>
      <c r="F145" s="292"/>
      <c r="G145" s="303">
        <v>10.11</v>
      </c>
      <c r="H145" s="294"/>
      <c r="I145" s="295"/>
      <c r="J145" s="295"/>
      <c r="K145" s="296"/>
      <c r="L145" s="296"/>
      <c r="M145" s="296"/>
      <c r="N145" s="296"/>
      <c r="O145" s="298" t="s">
        <v>495</v>
      </c>
      <c r="P145" s="295"/>
      <c r="Q145" s="295"/>
      <c r="R145" s="295"/>
      <c r="S145" s="295"/>
      <c r="T145" s="182">
        <f t="shared" si="48"/>
        <v>0</v>
      </c>
      <c r="U145" s="295"/>
      <c r="V145" s="295"/>
      <c r="W145" s="295"/>
      <c r="X145" s="297"/>
      <c r="Y145" s="297">
        <f t="shared" si="52"/>
        <v>10.11</v>
      </c>
      <c r="Z145" s="297"/>
      <c r="AA145" s="297"/>
      <c r="AB145" s="297"/>
      <c r="AC145" s="297"/>
      <c r="AD145" s="297"/>
      <c r="AE145" s="297"/>
      <c r="AF145" s="297"/>
      <c r="AG145" s="297"/>
      <c r="AH145" s="297"/>
      <c r="AI145" s="301"/>
      <c r="AJ145" s="300"/>
      <c r="AK145" s="301"/>
      <c r="AL145" s="301"/>
      <c r="AM145" s="301"/>
      <c r="AN145" s="301"/>
      <c r="AO145" s="297"/>
      <c r="AP145" s="297"/>
      <c r="AQ145" s="297"/>
      <c r="AR145" s="297"/>
      <c r="AS145" s="182">
        <f t="shared" si="51"/>
        <v>0</v>
      </c>
      <c r="AT145" s="297"/>
      <c r="AU145" s="297"/>
      <c r="AV145" s="297"/>
      <c r="AW145" s="297"/>
      <c r="AX145" s="297">
        <f t="shared" si="53"/>
        <v>10.11</v>
      </c>
      <c r="AY145" s="297"/>
      <c r="AZ145" s="297"/>
      <c r="BA145" s="297"/>
      <c r="BB145" s="297"/>
      <c r="BC145" s="464"/>
      <c r="BD145" s="294"/>
    </row>
    <row r="146" spans="1:56" s="256" customFormat="1" ht="30" customHeight="1" outlineLevel="1">
      <c r="A146" s="352">
        <v>4</v>
      </c>
      <c r="B146" s="353" t="s">
        <v>426</v>
      </c>
      <c r="C146" s="352" t="s">
        <v>57</v>
      </c>
      <c r="D146" s="291"/>
      <c r="E146" s="292"/>
      <c r="F146" s="292"/>
      <c r="G146" s="302">
        <f>SUM(G147)</f>
        <v>50</v>
      </c>
      <c r="H146" s="294"/>
      <c r="I146" s="295"/>
      <c r="J146" s="295"/>
      <c r="K146" s="296"/>
      <c r="L146" s="296"/>
      <c r="M146" s="296"/>
      <c r="N146" s="296"/>
      <c r="O146" s="298"/>
      <c r="P146" s="295"/>
      <c r="Q146" s="295"/>
      <c r="R146" s="295"/>
      <c r="S146" s="295"/>
      <c r="T146" s="182">
        <f t="shared" si="48"/>
        <v>0</v>
      </c>
      <c r="U146" s="295"/>
      <c r="V146" s="295"/>
      <c r="W146" s="295"/>
      <c r="X146" s="297"/>
      <c r="Y146" s="293"/>
      <c r="Z146" s="293">
        <f t="shared" ref="Z146:BA146" si="54">SUM(Z147)</f>
        <v>0</v>
      </c>
      <c r="AA146" s="293">
        <f t="shared" si="54"/>
        <v>0</v>
      </c>
      <c r="AB146" s="293">
        <f t="shared" si="54"/>
        <v>0</v>
      </c>
      <c r="AC146" s="293"/>
      <c r="AD146" s="293"/>
      <c r="AE146" s="293"/>
      <c r="AF146" s="293"/>
      <c r="AG146" s="293"/>
      <c r="AH146" s="293"/>
      <c r="AI146" s="293">
        <f t="shared" si="54"/>
        <v>0</v>
      </c>
      <c r="AJ146" s="293"/>
      <c r="AK146" s="293">
        <f t="shared" si="54"/>
        <v>0</v>
      </c>
      <c r="AL146" s="293">
        <f t="shared" si="54"/>
        <v>0</v>
      </c>
      <c r="AM146" s="293">
        <f t="shared" si="54"/>
        <v>0</v>
      </c>
      <c r="AN146" s="293">
        <f t="shared" si="54"/>
        <v>0</v>
      </c>
      <c r="AO146" s="293">
        <f t="shared" si="54"/>
        <v>0</v>
      </c>
      <c r="AP146" s="293"/>
      <c r="AQ146" s="293"/>
      <c r="AR146" s="293"/>
      <c r="AS146" s="182">
        <f t="shared" si="51"/>
        <v>0</v>
      </c>
      <c r="AT146" s="293"/>
      <c r="AU146" s="293"/>
      <c r="AV146" s="293"/>
      <c r="AW146" s="293">
        <f t="shared" si="54"/>
        <v>0</v>
      </c>
      <c r="AX146" s="293"/>
      <c r="AY146" s="293">
        <f t="shared" si="54"/>
        <v>0</v>
      </c>
      <c r="AZ146" s="293">
        <f t="shared" si="54"/>
        <v>0</v>
      </c>
      <c r="BA146" s="293">
        <f t="shared" si="54"/>
        <v>0</v>
      </c>
      <c r="BB146" s="297"/>
      <c r="BC146" s="298"/>
      <c r="BD146" s="294"/>
    </row>
    <row r="147" spans="1:56" s="256" customFormat="1" ht="30" customHeight="1" outlineLevel="1">
      <c r="A147" s="282">
        <v>4.0999999999999996</v>
      </c>
      <c r="B147" s="282" t="s">
        <v>426</v>
      </c>
      <c r="C147" s="282" t="s">
        <v>58</v>
      </c>
      <c r="D147" s="304"/>
      <c r="E147" s="305"/>
      <c r="F147" s="305"/>
      <c r="G147" s="306">
        <v>50</v>
      </c>
      <c r="H147" s="294"/>
      <c r="I147" s="295"/>
      <c r="J147" s="295"/>
      <c r="K147" s="296"/>
      <c r="L147" s="296"/>
      <c r="M147" s="296"/>
      <c r="N147" s="296"/>
      <c r="O147" s="298" t="s">
        <v>453</v>
      </c>
      <c r="P147" s="295"/>
      <c r="Q147" s="295"/>
      <c r="R147" s="295"/>
      <c r="S147" s="295"/>
      <c r="T147" s="182">
        <f t="shared" si="48"/>
        <v>0</v>
      </c>
      <c r="U147" s="295"/>
      <c r="V147" s="295"/>
      <c r="W147" s="295"/>
      <c r="X147" s="297"/>
      <c r="Y147" s="297">
        <f>G147</f>
        <v>50</v>
      </c>
      <c r="Z147" s="297"/>
      <c r="AA147" s="297"/>
      <c r="AB147" s="297"/>
      <c r="AC147" s="297"/>
      <c r="AD147" s="297"/>
      <c r="AE147" s="297"/>
      <c r="AF147" s="297"/>
      <c r="AG147" s="297"/>
      <c r="AH147" s="297"/>
      <c r="AI147" s="297"/>
      <c r="AJ147" s="300">
        <v>1</v>
      </c>
      <c r="AK147" s="301"/>
      <c r="AL147" s="301"/>
      <c r="AM147" s="301"/>
      <c r="AN147" s="301"/>
      <c r="AO147" s="297"/>
      <c r="AP147" s="297"/>
      <c r="AQ147" s="297"/>
      <c r="AR147" s="297"/>
      <c r="AS147" s="182">
        <f t="shared" si="51"/>
        <v>0</v>
      </c>
      <c r="AT147" s="297"/>
      <c r="AU147" s="297"/>
      <c r="AV147" s="297"/>
      <c r="AW147" s="297"/>
      <c r="AX147" s="297">
        <f>Y147</f>
        <v>50</v>
      </c>
      <c r="AY147" s="297"/>
      <c r="AZ147" s="297"/>
      <c r="BA147" s="297"/>
      <c r="BB147" s="297"/>
      <c r="BC147" s="298"/>
      <c r="BD147" s="294"/>
    </row>
    <row r="148" spans="1:56" s="253" customFormat="1" ht="30.2" customHeight="1" outlineLevel="1">
      <c r="A148" s="345"/>
      <c r="B148" s="345" t="s">
        <v>390</v>
      </c>
      <c r="C148" s="345"/>
      <c r="D148" s="285"/>
      <c r="E148" s="286"/>
      <c r="F148" s="286"/>
      <c r="G148" s="285"/>
      <c r="H148" s="285"/>
      <c r="I148" s="285"/>
      <c r="J148" s="285"/>
      <c r="K148" s="286"/>
      <c r="L148" s="286"/>
      <c r="M148" s="286"/>
      <c r="N148" s="286"/>
      <c r="O148" s="289"/>
      <c r="P148" s="285"/>
      <c r="Q148" s="285"/>
      <c r="R148" s="285"/>
      <c r="S148" s="285"/>
      <c r="T148" s="182">
        <f t="shared" si="48"/>
        <v>0</v>
      </c>
      <c r="U148" s="285"/>
      <c r="V148" s="285"/>
      <c r="W148" s="285"/>
      <c r="X148" s="287"/>
      <c r="Y148" s="287"/>
      <c r="Z148" s="287"/>
      <c r="AA148" s="287"/>
      <c r="AB148" s="287"/>
      <c r="AC148" s="287"/>
      <c r="AD148" s="287"/>
      <c r="AE148" s="287"/>
      <c r="AF148" s="287"/>
      <c r="AG148" s="287"/>
      <c r="AH148" s="287"/>
      <c r="AI148" s="288"/>
      <c r="AJ148" s="288"/>
      <c r="AK148" s="288"/>
      <c r="AL148" s="288"/>
      <c r="AM148" s="288"/>
      <c r="AN148" s="288"/>
      <c r="AO148" s="287"/>
      <c r="AP148" s="287"/>
      <c r="AQ148" s="287"/>
      <c r="AR148" s="287"/>
      <c r="AS148" s="182">
        <f t="shared" si="51"/>
        <v>0</v>
      </c>
      <c r="AT148" s="287"/>
      <c r="AU148" s="287"/>
      <c r="AV148" s="287"/>
      <c r="AW148" s="287"/>
      <c r="AX148" s="287"/>
      <c r="AY148" s="287"/>
      <c r="AZ148" s="287"/>
      <c r="BA148" s="287"/>
      <c r="BB148" s="287"/>
      <c r="BC148" s="289"/>
      <c r="BD148" s="290"/>
    </row>
    <row r="149" spans="1:56" s="256" customFormat="1" ht="30.2" customHeight="1" outlineLevel="1">
      <c r="A149" s="352">
        <v>1</v>
      </c>
      <c r="B149" s="353" t="s">
        <v>391</v>
      </c>
      <c r="C149" s="352" t="s">
        <v>57</v>
      </c>
      <c r="D149" s="291"/>
      <c r="E149" s="292"/>
      <c r="F149" s="292"/>
      <c r="G149" s="302">
        <f>SUM(G150:G156)</f>
        <v>25.08</v>
      </c>
      <c r="H149" s="294"/>
      <c r="I149" s="295"/>
      <c r="J149" s="295"/>
      <c r="K149" s="296"/>
      <c r="L149" s="296"/>
      <c r="M149" s="296"/>
      <c r="N149" s="296"/>
      <c r="O149" s="298"/>
      <c r="P149" s="295"/>
      <c r="Q149" s="295"/>
      <c r="R149" s="295"/>
      <c r="S149" s="295"/>
      <c r="T149" s="182">
        <f t="shared" si="48"/>
        <v>0</v>
      </c>
      <c r="U149" s="295"/>
      <c r="V149" s="295"/>
      <c r="W149" s="295"/>
      <c r="X149" s="302">
        <f t="shared" ref="X149:BA149" si="55">SUM(X150:X156)</f>
        <v>0</v>
      </c>
      <c r="Y149" s="302">
        <f t="shared" si="55"/>
        <v>0</v>
      </c>
      <c r="Z149" s="302"/>
      <c r="AA149" s="302">
        <f t="shared" si="55"/>
        <v>0</v>
      </c>
      <c r="AB149" s="302">
        <f t="shared" si="55"/>
        <v>0</v>
      </c>
      <c r="AC149" s="302"/>
      <c r="AD149" s="302"/>
      <c r="AE149" s="302"/>
      <c r="AF149" s="302"/>
      <c r="AG149" s="302"/>
      <c r="AH149" s="302"/>
      <c r="AI149" s="302">
        <f t="shared" si="55"/>
        <v>0</v>
      </c>
      <c r="AJ149" s="302">
        <f t="shared" si="55"/>
        <v>0</v>
      </c>
      <c r="AK149" s="302"/>
      <c r="AL149" s="302">
        <f t="shared" si="55"/>
        <v>0</v>
      </c>
      <c r="AM149" s="302">
        <f t="shared" si="55"/>
        <v>0</v>
      </c>
      <c r="AN149" s="302">
        <f t="shared" si="55"/>
        <v>0</v>
      </c>
      <c r="AO149" s="302">
        <f t="shared" si="55"/>
        <v>0</v>
      </c>
      <c r="AP149" s="302"/>
      <c r="AQ149" s="302"/>
      <c r="AR149" s="302"/>
      <c r="AS149" s="182">
        <f t="shared" si="51"/>
        <v>0</v>
      </c>
      <c r="AT149" s="302"/>
      <c r="AU149" s="302"/>
      <c r="AV149" s="302"/>
      <c r="AW149" s="302">
        <f t="shared" si="55"/>
        <v>0</v>
      </c>
      <c r="AX149" s="302">
        <f t="shared" si="55"/>
        <v>0</v>
      </c>
      <c r="AY149" s="302"/>
      <c r="AZ149" s="302">
        <f t="shared" si="55"/>
        <v>0</v>
      </c>
      <c r="BA149" s="302">
        <f t="shared" si="55"/>
        <v>0</v>
      </c>
      <c r="BB149" s="297"/>
      <c r="BC149" s="298"/>
      <c r="BD149" s="294"/>
    </row>
    <row r="150" spans="1:56" s="256" customFormat="1" ht="30.2" customHeight="1" outlineLevel="1">
      <c r="A150" s="282">
        <v>1.1000000000000001</v>
      </c>
      <c r="B150" s="282" t="s">
        <v>392</v>
      </c>
      <c r="C150" s="282" t="s">
        <v>58</v>
      </c>
      <c r="D150" s="291"/>
      <c r="E150" s="292"/>
      <c r="F150" s="292"/>
      <c r="G150" s="299">
        <v>5.58</v>
      </c>
      <c r="H150" s="294"/>
      <c r="I150" s="295"/>
      <c r="J150" s="295"/>
      <c r="K150" s="296"/>
      <c r="L150" s="296"/>
      <c r="M150" s="296"/>
      <c r="N150" s="296"/>
      <c r="O150" s="298" t="s">
        <v>454</v>
      </c>
      <c r="P150" s="295"/>
      <c r="Q150" s="295"/>
      <c r="R150" s="295"/>
      <c r="S150" s="295"/>
      <c r="T150" s="182">
        <f t="shared" si="48"/>
        <v>0</v>
      </c>
      <c r="U150" s="295"/>
      <c r="V150" s="295"/>
      <c r="W150" s="295"/>
      <c r="X150" s="297"/>
      <c r="Y150" s="297"/>
      <c r="Z150" s="297">
        <f t="shared" ref="Z150:Z156" si="56">G150</f>
        <v>5.58</v>
      </c>
      <c r="AA150" s="297"/>
      <c r="AB150" s="297"/>
      <c r="AC150" s="297"/>
      <c r="AD150" s="297"/>
      <c r="AE150" s="297"/>
      <c r="AF150" s="297"/>
      <c r="AG150" s="297"/>
      <c r="AH150" s="297"/>
      <c r="AI150" s="301"/>
      <c r="AJ150" s="301"/>
      <c r="AK150" s="300">
        <v>1</v>
      </c>
      <c r="AL150" s="301"/>
      <c r="AM150" s="301"/>
      <c r="AN150" s="301"/>
      <c r="AO150" s="297"/>
      <c r="AP150" s="297"/>
      <c r="AQ150" s="297"/>
      <c r="AR150" s="297"/>
      <c r="AS150" s="182">
        <f t="shared" si="51"/>
        <v>0</v>
      </c>
      <c r="AT150" s="297"/>
      <c r="AU150" s="297"/>
      <c r="AV150" s="297"/>
      <c r="AW150" s="297"/>
      <c r="AX150" s="297"/>
      <c r="AY150" s="297">
        <f t="shared" ref="AY150:AY156" si="57">Z150</f>
        <v>5.58</v>
      </c>
      <c r="AZ150" s="297"/>
      <c r="BA150" s="297"/>
      <c r="BB150" s="297"/>
      <c r="BC150" s="298" t="s">
        <v>524</v>
      </c>
      <c r="BD150" s="294"/>
    </row>
    <row r="151" spans="1:56" s="256" customFormat="1" ht="30.2" customHeight="1" outlineLevel="1">
      <c r="A151" s="282">
        <v>1.2</v>
      </c>
      <c r="B151" s="282" t="s">
        <v>393</v>
      </c>
      <c r="C151" s="282" t="s">
        <v>58</v>
      </c>
      <c r="D151" s="291"/>
      <c r="E151" s="292"/>
      <c r="F151" s="292"/>
      <c r="G151" s="299">
        <v>2.5</v>
      </c>
      <c r="H151" s="294"/>
      <c r="I151" s="295"/>
      <c r="J151" s="295"/>
      <c r="K151" s="296"/>
      <c r="L151" s="296"/>
      <c r="M151" s="296"/>
      <c r="N151" s="296"/>
      <c r="O151" s="298" t="s">
        <v>455</v>
      </c>
      <c r="P151" s="295"/>
      <c r="Q151" s="295"/>
      <c r="R151" s="295"/>
      <c r="S151" s="295"/>
      <c r="T151" s="182">
        <f t="shared" si="48"/>
        <v>0</v>
      </c>
      <c r="U151" s="295"/>
      <c r="V151" s="295"/>
      <c r="W151" s="295"/>
      <c r="X151" s="297"/>
      <c r="Y151" s="297"/>
      <c r="Z151" s="297">
        <f t="shared" si="56"/>
        <v>2.5</v>
      </c>
      <c r="AA151" s="297"/>
      <c r="AB151" s="297"/>
      <c r="AC151" s="297"/>
      <c r="AD151" s="297"/>
      <c r="AE151" s="297"/>
      <c r="AF151" s="297"/>
      <c r="AG151" s="297"/>
      <c r="AH151" s="297"/>
      <c r="AI151" s="301"/>
      <c r="AJ151" s="301"/>
      <c r="AK151" s="300">
        <v>1</v>
      </c>
      <c r="AL151" s="301"/>
      <c r="AM151" s="301"/>
      <c r="AN151" s="301"/>
      <c r="AO151" s="297"/>
      <c r="AP151" s="297"/>
      <c r="AQ151" s="297"/>
      <c r="AR151" s="297"/>
      <c r="AS151" s="182">
        <f t="shared" si="51"/>
        <v>0</v>
      </c>
      <c r="AT151" s="297"/>
      <c r="AU151" s="297"/>
      <c r="AV151" s="297"/>
      <c r="AW151" s="297"/>
      <c r="AX151" s="297"/>
      <c r="AY151" s="297">
        <f t="shared" si="57"/>
        <v>2.5</v>
      </c>
      <c r="AZ151" s="297"/>
      <c r="BA151" s="297"/>
      <c r="BB151" s="297"/>
      <c r="BC151" s="298" t="s">
        <v>524</v>
      </c>
      <c r="BD151" s="294"/>
    </row>
    <row r="152" spans="1:56" s="256" customFormat="1" ht="30.2" customHeight="1" outlineLevel="1">
      <c r="A152" s="282">
        <v>1.3</v>
      </c>
      <c r="B152" s="282" t="s">
        <v>427</v>
      </c>
      <c r="C152" s="282" t="s">
        <v>58</v>
      </c>
      <c r="D152" s="304"/>
      <c r="E152" s="305"/>
      <c r="F152" s="305"/>
      <c r="G152" s="306">
        <v>2</v>
      </c>
      <c r="H152" s="294"/>
      <c r="I152" s="295"/>
      <c r="J152" s="295"/>
      <c r="K152" s="296"/>
      <c r="L152" s="296"/>
      <c r="M152" s="296"/>
      <c r="N152" s="296"/>
      <c r="O152" s="298" t="s">
        <v>456</v>
      </c>
      <c r="P152" s="295"/>
      <c r="Q152" s="295"/>
      <c r="R152" s="295"/>
      <c r="S152" s="295"/>
      <c r="T152" s="182">
        <f t="shared" si="48"/>
        <v>0</v>
      </c>
      <c r="U152" s="295"/>
      <c r="V152" s="295"/>
      <c r="W152" s="295"/>
      <c r="X152" s="297"/>
      <c r="Y152" s="297"/>
      <c r="Z152" s="297">
        <f t="shared" si="56"/>
        <v>2</v>
      </c>
      <c r="AA152" s="297"/>
      <c r="AB152" s="297"/>
      <c r="AC152" s="297"/>
      <c r="AD152" s="297"/>
      <c r="AE152" s="297"/>
      <c r="AF152" s="297"/>
      <c r="AG152" s="297"/>
      <c r="AH152" s="297"/>
      <c r="AI152" s="301"/>
      <c r="AJ152" s="301"/>
      <c r="AK152" s="300">
        <v>1</v>
      </c>
      <c r="AL152" s="301"/>
      <c r="AM152" s="301"/>
      <c r="AN152" s="301"/>
      <c r="AO152" s="297"/>
      <c r="AP152" s="297"/>
      <c r="AQ152" s="297"/>
      <c r="AR152" s="297"/>
      <c r="AS152" s="182">
        <f t="shared" si="51"/>
        <v>0</v>
      </c>
      <c r="AT152" s="297"/>
      <c r="AU152" s="297"/>
      <c r="AV152" s="297"/>
      <c r="AW152" s="297"/>
      <c r="AX152" s="297"/>
      <c r="AY152" s="297">
        <f t="shared" si="57"/>
        <v>2</v>
      </c>
      <c r="AZ152" s="297"/>
      <c r="BA152" s="297"/>
      <c r="BB152" s="297"/>
      <c r="BC152" s="298" t="s">
        <v>524</v>
      </c>
      <c r="BD152" s="294"/>
    </row>
    <row r="153" spans="1:56" s="256" customFormat="1" ht="30.2" customHeight="1" outlineLevel="1">
      <c r="A153" s="282">
        <v>1.4</v>
      </c>
      <c r="B153" s="282" t="s">
        <v>394</v>
      </c>
      <c r="C153" s="282" t="s">
        <v>58</v>
      </c>
      <c r="D153" s="291"/>
      <c r="E153" s="292"/>
      <c r="F153" s="292"/>
      <c r="G153" s="299">
        <v>4</v>
      </c>
      <c r="H153" s="294"/>
      <c r="I153" s="295"/>
      <c r="J153" s="295"/>
      <c r="K153" s="296"/>
      <c r="L153" s="296"/>
      <c r="M153" s="296"/>
      <c r="N153" s="296"/>
      <c r="O153" s="298" t="s">
        <v>457</v>
      </c>
      <c r="P153" s="295"/>
      <c r="Q153" s="295"/>
      <c r="R153" s="295"/>
      <c r="S153" s="295"/>
      <c r="T153" s="182">
        <f t="shared" si="48"/>
        <v>0</v>
      </c>
      <c r="U153" s="295"/>
      <c r="V153" s="295"/>
      <c r="W153" s="295"/>
      <c r="X153" s="297"/>
      <c r="Y153" s="297"/>
      <c r="Z153" s="297">
        <f t="shared" si="56"/>
        <v>4</v>
      </c>
      <c r="AA153" s="297"/>
      <c r="AB153" s="297"/>
      <c r="AC153" s="297"/>
      <c r="AD153" s="297"/>
      <c r="AE153" s="297"/>
      <c r="AF153" s="297"/>
      <c r="AG153" s="297"/>
      <c r="AH153" s="297"/>
      <c r="AI153" s="301"/>
      <c r="AJ153" s="301"/>
      <c r="AK153" s="300">
        <v>1</v>
      </c>
      <c r="AL153" s="301"/>
      <c r="AM153" s="301"/>
      <c r="AN153" s="301"/>
      <c r="AO153" s="297"/>
      <c r="AP153" s="297"/>
      <c r="AQ153" s="297"/>
      <c r="AR153" s="297"/>
      <c r="AS153" s="182">
        <f t="shared" si="51"/>
        <v>0</v>
      </c>
      <c r="AT153" s="297"/>
      <c r="AU153" s="297"/>
      <c r="AV153" s="297"/>
      <c r="AW153" s="297"/>
      <c r="AX153" s="297"/>
      <c r="AY153" s="297">
        <f t="shared" si="57"/>
        <v>4</v>
      </c>
      <c r="AZ153" s="297"/>
      <c r="BA153" s="297"/>
      <c r="BB153" s="297"/>
      <c r="BC153" s="298" t="s">
        <v>524</v>
      </c>
      <c r="BD153" s="294"/>
    </row>
    <row r="154" spans="1:56" s="256" customFormat="1" ht="30.2" customHeight="1" outlineLevel="1">
      <c r="A154" s="282">
        <v>1.5</v>
      </c>
      <c r="B154" s="282" t="s">
        <v>395</v>
      </c>
      <c r="C154" s="282" t="s">
        <v>58</v>
      </c>
      <c r="D154" s="291"/>
      <c r="E154" s="292"/>
      <c r="F154" s="292"/>
      <c r="G154" s="299">
        <v>6</v>
      </c>
      <c r="H154" s="294"/>
      <c r="I154" s="295"/>
      <c r="J154" s="295"/>
      <c r="K154" s="296"/>
      <c r="L154" s="296"/>
      <c r="M154" s="296"/>
      <c r="N154" s="296"/>
      <c r="O154" s="298" t="s">
        <v>496</v>
      </c>
      <c r="P154" s="295"/>
      <c r="Q154" s="295"/>
      <c r="R154" s="295"/>
      <c r="S154" s="295"/>
      <c r="T154" s="182">
        <f t="shared" si="48"/>
        <v>0</v>
      </c>
      <c r="U154" s="295"/>
      <c r="V154" s="295"/>
      <c r="W154" s="295"/>
      <c r="X154" s="297"/>
      <c r="Y154" s="297"/>
      <c r="Z154" s="297">
        <f t="shared" si="56"/>
        <v>6</v>
      </c>
      <c r="AA154" s="297"/>
      <c r="AB154" s="297"/>
      <c r="AC154" s="297"/>
      <c r="AD154" s="297"/>
      <c r="AE154" s="297"/>
      <c r="AF154" s="297"/>
      <c r="AG154" s="297"/>
      <c r="AH154" s="297"/>
      <c r="AI154" s="301"/>
      <c r="AJ154" s="301"/>
      <c r="AK154" s="300">
        <v>1</v>
      </c>
      <c r="AL154" s="301"/>
      <c r="AM154" s="301"/>
      <c r="AN154" s="301"/>
      <c r="AO154" s="297"/>
      <c r="AP154" s="297"/>
      <c r="AQ154" s="297"/>
      <c r="AR154" s="297"/>
      <c r="AS154" s="182">
        <f t="shared" si="51"/>
        <v>0</v>
      </c>
      <c r="AT154" s="297"/>
      <c r="AU154" s="297"/>
      <c r="AV154" s="297"/>
      <c r="AW154" s="297"/>
      <c r="AX154" s="297"/>
      <c r="AY154" s="297">
        <f t="shared" si="57"/>
        <v>6</v>
      </c>
      <c r="AZ154" s="297"/>
      <c r="BA154" s="297"/>
      <c r="BB154" s="297"/>
      <c r="BC154" s="298" t="s">
        <v>524</v>
      </c>
      <c r="BD154" s="294"/>
    </row>
    <row r="155" spans="1:56" s="256" customFormat="1" ht="30.2" customHeight="1" outlineLevel="1">
      <c r="A155" s="282">
        <v>1.6</v>
      </c>
      <c r="B155" s="282" t="s">
        <v>396</v>
      </c>
      <c r="C155" s="282" t="s">
        <v>58</v>
      </c>
      <c r="D155" s="291"/>
      <c r="E155" s="292"/>
      <c r="F155" s="292"/>
      <c r="G155" s="299">
        <v>4</v>
      </c>
      <c r="H155" s="294"/>
      <c r="I155" s="295"/>
      <c r="J155" s="295"/>
      <c r="K155" s="296"/>
      <c r="L155" s="296"/>
      <c r="M155" s="296"/>
      <c r="N155" s="296"/>
      <c r="O155" s="298" t="s">
        <v>458</v>
      </c>
      <c r="P155" s="295"/>
      <c r="Q155" s="295"/>
      <c r="R155" s="295"/>
      <c r="S155" s="295"/>
      <c r="T155" s="182">
        <f t="shared" si="48"/>
        <v>0</v>
      </c>
      <c r="U155" s="295"/>
      <c r="V155" s="295"/>
      <c r="W155" s="295"/>
      <c r="X155" s="297"/>
      <c r="Y155" s="297"/>
      <c r="Z155" s="297">
        <f t="shared" si="56"/>
        <v>4</v>
      </c>
      <c r="AA155" s="297"/>
      <c r="AB155" s="297"/>
      <c r="AC155" s="297"/>
      <c r="AD155" s="297"/>
      <c r="AE155" s="297"/>
      <c r="AF155" s="297"/>
      <c r="AG155" s="297"/>
      <c r="AH155" s="297"/>
      <c r="AI155" s="301"/>
      <c r="AJ155" s="301"/>
      <c r="AK155" s="300">
        <v>1</v>
      </c>
      <c r="AL155" s="301"/>
      <c r="AM155" s="301"/>
      <c r="AN155" s="301"/>
      <c r="AO155" s="297"/>
      <c r="AP155" s="297"/>
      <c r="AQ155" s="297"/>
      <c r="AR155" s="297"/>
      <c r="AS155" s="182">
        <f t="shared" si="51"/>
        <v>0</v>
      </c>
      <c r="AT155" s="297"/>
      <c r="AU155" s="297"/>
      <c r="AV155" s="297"/>
      <c r="AW155" s="297"/>
      <c r="AX155" s="297"/>
      <c r="AY155" s="297">
        <f t="shared" si="57"/>
        <v>4</v>
      </c>
      <c r="AZ155" s="297"/>
      <c r="BA155" s="297"/>
      <c r="BB155" s="297"/>
      <c r="BC155" s="298" t="s">
        <v>524</v>
      </c>
      <c r="BD155" s="294"/>
    </row>
    <row r="156" spans="1:56" s="256" customFormat="1" ht="30.2" customHeight="1" outlineLevel="1">
      <c r="A156" s="282">
        <v>1.7</v>
      </c>
      <c r="B156" s="282" t="s">
        <v>397</v>
      </c>
      <c r="C156" s="282" t="s">
        <v>58</v>
      </c>
      <c r="D156" s="291"/>
      <c r="E156" s="292"/>
      <c r="F156" s="292"/>
      <c r="G156" s="299">
        <v>1</v>
      </c>
      <c r="H156" s="294"/>
      <c r="I156" s="295"/>
      <c r="J156" s="295"/>
      <c r="K156" s="296"/>
      <c r="L156" s="296"/>
      <c r="M156" s="296"/>
      <c r="N156" s="296"/>
      <c r="O156" s="298" t="s">
        <v>458</v>
      </c>
      <c r="P156" s="295"/>
      <c r="Q156" s="295"/>
      <c r="R156" s="295"/>
      <c r="S156" s="295"/>
      <c r="T156" s="182">
        <f t="shared" si="48"/>
        <v>0</v>
      </c>
      <c r="U156" s="295"/>
      <c r="V156" s="295"/>
      <c r="W156" s="295"/>
      <c r="X156" s="297"/>
      <c r="Y156" s="297"/>
      <c r="Z156" s="297">
        <f t="shared" si="56"/>
        <v>1</v>
      </c>
      <c r="AA156" s="297"/>
      <c r="AB156" s="297"/>
      <c r="AC156" s="297"/>
      <c r="AD156" s="297"/>
      <c r="AE156" s="297"/>
      <c r="AF156" s="297"/>
      <c r="AG156" s="297"/>
      <c r="AH156" s="297"/>
      <c r="AI156" s="301"/>
      <c r="AJ156" s="301"/>
      <c r="AK156" s="300">
        <v>1</v>
      </c>
      <c r="AL156" s="301"/>
      <c r="AM156" s="301"/>
      <c r="AN156" s="301"/>
      <c r="AO156" s="297"/>
      <c r="AP156" s="297"/>
      <c r="AQ156" s="297"/>
      <c r="AR156" s="297"/>
      <c r="AS156" s="182">
        <f t="shared" si="51"/>
        <v>0</v>
      </c>
      <c r="AT156" s="297"/>
      <c r="AU156" s="297"/>
      <c r="AV156" s="297"/>
      <c r="AW156" s="297"/>
      <c r="AX156" s="297"/>
      <c r="AY156" s="297">
        <f t="shared" si="57"/>
        <v>1</v>
      </c>
      <c r="AZ156" s="297"/>
      <c r="BA156" s="297"/>
      <c r="BB156" s="297"/>
      <c r="BC156" s="298" t="s">
        <v>524</v>
      </c>
      <c r="BD156" s="294"/>
    </row>
    <row r="157" spans="1:56" s="256" customFormat="1" ht="30.2" customHeight="1" outlineLevel="1">
      <c r="A157" s="352">
        <v>2</v>
      </c>
      <c r="B157" s="353" t="s">
        <v>428</v>
      </c>
      <c r="C157" s="352" t="s">
        <v>57</v>
      </c>
      <c r="D157" s="291"/>
      <c r="E157" s="292"/>
      <c r="F157" s="292"/>
      <c r="G157" s="293">
        <f>SUM(G158:G160)</f>
        <v>42.330000000000005</v>
      </c>
      <c r="H157" s="294"/>
      <c r="I157" s="295"/>
      <c r="J157" s="295"/>
      <c r="K157" s="296"/>
      <c r="L157" s="296"/>
      <c r="M157" s="296"/>
      <c r="N157" s="296"/>
      <c r="O157" s="298"/>
      <c r="P157" s="295"/>
      <c r="Q157" s="295"/>
      <c r="R157" s="295"/>
      <c r="S157" s="295"/>
      <c r="T157" s="182">
        <f t="shared" si="48"/>
        <v>0</v>
      </c>
      <c r="U157" s="295"/>
      <c r="V157" s="295"/>
      <c r="W157" s="295"/>
      <c r="X157" s="293">
        <f t="shared" ref="X157:Y157" si="58">SUM(X158:X159)</f>
        <v>0</v>
      </c>
      <c r="Y157" s="293">
        <f t="shared" si="58"/>
        <v>0</v>
      </c>
      <c r="Z157" s="293"/>
      <c r="AA157" s="293">
        <f t="shared" ref="AA157:AO157" si="59">SUM(AA158:AA160)</f>
        <v>0</v>
      </c>
      <c r="AB157" s="293">
        <f t="shared" si="59"/>
        <v>0</v>
      </c>
      <c r="AC157" s="293"/>
      <c r="AD157" s="293"/>
      <c r="AE157" s="293"/>
      <c r="AF157" s="293"/>
      <c r="AG157" s="293"/>
      <c r="AH157" s="293"/>
      <c r="AI157" s="293">
        <f t="shared" si="59"/>
        <v>0</v>
      </c>
      <c r="AJ157" s="293">
        <f t="shared" si="59"/>
        <v>0</v>
      </c>
      <c r="AK157" s="293"/>
      <c r="AL157" s="293">
        <f t="shared" si="59"/>
        <v>0</v>
      </c>
      <c r="AM157" s="293">
        <f t="shared" si="59"/>
        <v>0</v>
      </c>
      <c r="AN157" s="293">
        <f t="shared" si="59"/>
        <v>0</v>
      </c>
      <c r="AO157" s="293">
        <f t="shared" si="59"/>
        <v>0</v>
      </c>
      <c r="AP157" s="293"/>
      <c r="AQ157" s="293"/>
      <c r="AR157" s="293"/>
      <c r="AS157" s="182">
        <f t="shared" si="51"/>
        <v>0</v>
      </c>
      <c r="AT157" s="293"/>
      <c r="AU157" s="293"/>
      <c r="AV157" s="293"/>
      <c r="AW157" s="293">
        <f t="shared" ref="AW157:BA157" si="60">SUM(AW158:AW160)</f>
        <v>0</v>
      </c>
      <c r="AX157" s="293">
        <f t="shared" si="60"/>
        <v>0</v>
      </c>
      <c r="AY157" s="293"/>
      <c r="AZ157" s="293">
        <f t="shared" si="60"/>
        <v>0</v>
      </c>
      <c r="BA157" s="293">
        <f t="shared" si="60"/>
        <v>0</v>
      </c>
      <c r="BB157" s="297"/>
      <c r="BC157" s="298"/>
      <c r="BD157" s="294"/>
    </row>
    <row r="158" spans="1:56" s="256" customFormat="1" ht="30.2" customHeight="1" outlineLevel="1">
      <c r="A158" s="282">
        <v>2.1</v>
      </c>
      <c r="B158" s="282" t="s">
        <v>429</v>
      </c>
      <c r="C158" s="282" t="s">
        <v>58</v>
      </c>
      <c r="D158" s="304"/>
      <c r="E158" s="305"/>
      <c r="F158" s="305"/>
      <c r="G158" s="306">
        <v>4.6900000000000004</v>
      </c>
      <c r="H158" s="294"/>
      <c r="I158" s="295"/>
      <c r="J158" s="295"/>
      <c r="K158" s="296"/>
      <c r="L158" s="296"/>
      <c r="M158" s="296"/>
      <c r="N158" s="296"/>
      <c r="O158" s="298" t="s">
        <v>459</v>
      </c>
      <c r="P158" s="295"/>
      <c r="Q158" s="295"/>
      <c r="R158" s="295"/>
      <c r="S158" s="295"/>
      <c r="T158" s="182">
        <f t="shared" si="48"/>
        <v>0</v>
      </c>
      <c r="U158" s="295"/>
      <c r="V158" s="295"/>
      <c r="W158" s="295"/>
      <c r="X158" s="297"/>
      <c r="Y158" s="297"/>
      <c r="Z158" s="297">
        <f>G158</f>
        <v>4.6900000000000004</v>
      </c>
      <c r="AA158" s="297"/>
      <c r="AB158" s="297"/>
      <c r="AC158" s="297"/>
      <c r="AD158" s="297"/>
      <c r="AE158" s="297"/>
      <c r="AF158" s="297"/>
      <c r="AG158" s="297"/>
      <c r="AH158" s="297"/>
      <c r="AI158" s="301"/>
      <c r="AJ158" s="301"/>
      <c r="AK158" s="300">
        <v>1</v>
      </c>
      <c r="AL158" s="301"/>
      <c r="AM158" s="301"/>
      <c r="AN158" s="301"/>
      <c r="AO158" s="297"/>
      <c r="AP158" s="297"/>
      <c r="AQ158" s="297"/>
      <c r="AR158" s="297"/>
      <c r="AS158" s="182">
        <f t="shared" si="51"/>
        <v>0</v>
      </c>
      <c r="AT158" s="297"/>
      <c r="AU158" s="297"/>
      <c r="AV158" s="297"/>
      <c r="AW158" s="297"/>
      <c r="AX158" s="297"/>
      <c r="AY158" s="297">
        <f>Z158</f>
        <v>4.6900000000000004</v>
      </c>
      <c r="AZ158" s="297"/>
      <c r="BA158" s="297"/>
      <c r="BB158" s="297"/>
      <c r="BC158" s="462" t="s">
        <v>525</v>
      </c>
      <c r="BD158" s="294"/>
    </row>
    <row r="159" spans="1:56" s="256" customFormat="1" ht="30.2" customHeight="1" outlineLevel="1">
      <c r="A159" s="282">
        <v>2.2000000000000002</v>
      </c>
      <c r="B159" s="282" t="s">
        <v>430</v>
      </c>
      <c r="C159" s="282" t="s">
        <v>58</v>
      </c>
      <c r="D159" s="304"/>
      <c r="E159" s="305"/>
      <c r="F159" s="305"/>
      <c r="G159" s="306">
        <v>3.09</v>
      </c>
      <c r="H159" s="294"/>
      <c r="I159" s="295"/>
      <c r="J159" s="295"/>
      <c r="K159" s="296"/>
      <c r="L159" s="296"/>
      <c r="M159" s="296"/>
      <c r="N159" s="296"/>
      <c r="O159" s="298" t="s">
        <v>460</v>
      </c>
      <c r="P159" s="295"/>
      <c r="Q159" s="295"/>
      <c r="R159" s="295"/>
      <c r="S159" s="295"/>
      <c r="T159" s="182">
        <f t="shared" si="48"/>
        <v>0</v>
      </c>
      <c r="U159" s="295"/>
      <c r="V159" s="295"/>
      <c r="W159" s="295"/>
      <c r="X159" s="297"/>
      <c r="Y159" s="297"/>
      <c r="Z159" s="297">
        <f>G159</f>
        <v>3.09</v>
      </c>
      <c r="AA159" s="297"/>
      <c r="AB159" s="297"/>
      <c r="AC159" s="297"/>
      <c r="AD159" s="297"/>
      <c r="AE159" s="297"/>
      <c r="AF159" s="297"/>
      <c r="AG159" s="297"/>
      <c r="AH159" s="297"/>
      <c r="AI159" s="301"/>
      <c r="AJ159" s="301"/>
      <c r="AK159" s="300">
        <v>1</v>
      </c>
      <c r="AL159" s="301"/>
      <c r="AM159" s="301"/>
      <c r="AN159" s="301"/>
      <c r="AO159" s="297"/>
      <c r="AP159" s="297"/>
      <c r="AQ159" s="297"/>
      <c r="AR159" s="297"/>
      <c r="AS159" s="182">
        <f t="shared" si="51"/>
        <v>0</v>
      </c>
      <c r="AT159" s="297"/>
      <c r="AU159" s="297"/>
      <c r="AV159" s="297"/>
      <c r="AW159" s="297"/>
      <c r="AX159" s="297"/>
      <c r="AY159" s="297">
        <f>Z159</f>
        <v>3.09</v>
      </c>
      <c r="AZ159" s="297"/>
      <c r="BA159" s="297"/>
      <c r="BB159" s="297"/>
      <c r="BC159" s="463"/>
      <c r="BD159" s="294"/>
    </row>
    <row r="160" spans="1:56" s="256" customFormat="1" ht="30.2" customHeight="1" outlineLevel="1">
      <c r="A160" s="282">
        <v>2.2999999999999998</v>
      </c>
      <c r="B160" s="282" t="s">
        <v>431</v>
      </c>
      <c r="C160" s="282" t="s">
        <v>58</v>
      </c>
      <c r="D160" s="304"/>
      <c r="E160" s="305"/>
      <c r="F160" s="305"/>
      <c r="G160" s="306">
        <v>34.550000000000004</v>
      </c>
      <c r="H160" s="294"/>
      <c r="I160" s="295"/>
      <c r="J160" s="295"/>
      <c r="K160" s="296"/>
      <c r="L160" s="296"/>
      <c r="M160" s="296"/>
      <c r="N160" s="296"/>
      <c r="O160" s="298" t="s">
        <v>461</v>
      </c>
      <c r="P160" s="295"/>
      <c r="Q160" s="295"/>
      <c r="R160" s="295"/>
      <c r="S160" s="295"/>
      <c r="T160" s="182">
        <f t="shared" si="48"/>
        <v>0</v>
      </c>
      <c r="U160" s="295"/>
      <c r="V160" s="295"/>
      <c r="W160" s="295"/>
      <c r="X160" s="297"/>
      <c r="Y160" s="297"/>
      <c r="Z160" s="297">
        <f>G160</f>
        <v>34.550000000000004</v>
      </c>
      <c r="AA160" s="297"/>
      <c r="AB160" s="297"/>
      <c r="AC160" s="297"/>
      <c r="AD160" s="297"/>
      <c r="AE160" s="297"/>
      <c r="AF160" s="297"/>
      <c r="AG160" s="297"/>
      <c r="AH160" s="297"/>
      <c r="AI160" s="301"/>
      <c r="AJ160" s="301"/>
      <c r="AK160" s="300">
        <v>1</v>
      </c>
      <c r="AL160" s="301"/>
      <c r="AM160" s="301"/>
      <c r="AN160" s="301"/>
      <c r="AO160" s="297"/>
      <c r="AP160" s="297"/>
      <c r="AQ160" s="297"/>
      <c r="AR160" s="297"/>
      <c r="AS160" s="182">
        <f t="shared" si="51"/>
        <v>0</v>
      </c>
      <c r="AT160" s="297"/>
      <c r="AU160" s="297"/>
      <c r="AV160" s="297"/>
      <c r="AW160" s="297"/>
      <c r="AX160" s="297"/>
      <c r="AY160" s="297">
        <f>Z160</f>
        <v>34.550000000000004</v>
      </c>
      <c r="AZ160" s="297"/>
      <c r="BA160" s="297"/>
      <c r="BB160" s="297"/>
      <c r="BC160" s="464"/>
      <c r="BD160" s="294"/>
    </row>
    <row r="161" spans="1:56" s="256" customFormat="1" ht="30.2" customHeight="1" outlineLevel="1">
      <c r="A161" s="352">
        <v>3</v>
      </c>
      <c r="B161" s="353" t="s">
        <v>361</v>
      </c>
      <c r="C161" s="352" t="s">
        <v>57</v>
      </c>
      <c r="D161" s="291"/>
      <c r="E161" s="292"/>
      <c r="F161" s="292"/>
      <c r="G161" s="293">
        <f>SUM(G162:G164)</f>
        <v>45</v>
      </c>
      <c r="H161" s="294"/>
      <c r="I161" s="295"/>
      <c r="J161" s="295"/>
      <c r="K161" s="296"/>
      <c r="L161" s="296"/>
      <c r="M161" s="296"/>
      <c r="N161" s="296"/>
      <c r="O161" s="298"/>
      <c r="P161" s="295"/>
      <c r="Q161" s="295"/>
      <c r="R161" s="295"/>
      <c r="S161" s="295"/>
      <c r="T161" s="182">
        <f t="shared" si="48"/>
        <v>0</v>
      </c>
      <c r="U161" s="295"/>
      <c r="V161" s="295"/>
      <c r="W161" s="295"/>
      <c r="X161" s="293">
        <f t="shared" ref="X161:BA161" si="61">SUM(X162:X164)</f>
        <v>0</v>
      </c>
      <c r="Y161" s="293">
        <f t="shared" si="61"/>
        <v>0</v>
      </c>
      <c r="Z161" s="293"/>
      <c r="AA161" s="293">
        <f t="shared" si="61"/>
        <v>0</v>
      </c>
      <c r="AB161" s="293">
        <f t="shared" si="61"/>
        <v>0</v>
      </c>
      <c r="AC161" s="293"/>
      <c r="AD161" s="293"/>
      <c r="AE161" s="293"/>
      <c r="AF161" s="293"/>
      <c r="AG161" s="293"/>
      <c r="AH161" s="293"/>
      <c r="AI161" s="293">
        <f t="shared" si="61"/>
        <v>0</v>
      </c>
      <c r="AJ161" s="293">
        <f t="shared" si="61"/>
        <v>0</v>
      </c>
      <c r="AK161" s="293"/>
      <c r="AL161" s="293">
        <f t="shared" si="61"/>
        <v>0</v>
      </c>
      <c r="AM161" s="293">
        <f t="shared" si="61"/>
        <v>0</v>
      </c>
      <c r="AN161" s="293">
        <f t="shared" si="61"/>
        <v>0</v>
      </c>
      <c r="AO161" s="293">
        <f t="shared" si="61"/>
        <v>0</v>
      </c>
      <c r="AP161" s="293"/>
      <c r="AQ161" s="293"/>
      <c r="AR161" s="293"/>
      <c r="AS161" s="182">
        <f t="shared" si="51"/>
        <v>0</v>
      </c>
      <c r="AT161" s="293"/>
      <c r="AU161" s="293"/>
      <c r="AV161" s="293"/>
      <c r="AW161" s="293">
        <f t="shared" si="61"/>
        <v>0</v>
      </c>
      <c r="AX161" s="293">
        <f t="shared" si="61"/>
        <v>0</v>
      </c>
      <c r="AY161" s="293"/>
      <c r="AZ161" s="293">
        <f t="shared" si="61"/>
        <v>0</v>
      </c>
      <c r="BA161" s="293">
        <f t="shared" si="61"/>
        <v>0</v>
      </c>
      <c r="BB161" s="297"/>
      <c r="BC161" s="298"/>
      <c r="BD161" s="294"/>
    </row>
    <row r="162" spans="1:56" s="256" customFormat="1" ht="30.2" customHeight="1" outlineLevel="1">
      <c r="A162" s="282">
        <v>3.1</v>
      </c>
      <c r="B162" s="282" t="s">
        <v>398</v>
      </c>
      <c r="C162" s="282" t="s">
        <v>58</v>
      </c>
      <c r="D162" s="291"/>
      <c r="E162" s="292"/>
      <c r="F162" s="292"/>
      <c r="G162" s="299">
        <v>25</v>
      </c>
      <c r="H162" s="294"/>
      <c r="I162" s="295"/>
      <c r="J162" s="295"/>
      <c r="K162" s="296"/>
      <c r="L162" s="296"/>
      <c r="M162" s="296"/>
      <c r="N162" s="296"/>
      <c r="O162" s="298" t="s">
        <v>483</v>
      </c>
      <c r="P162" s="295"/>
      <c r="Q162" s="295"/>
      <c r="R162" s="295"/>
      <c r="S162" s="295"/>
      <c r="T162" s="182">
        <f t="shared" si="48"/>
        <v>0</v>
      </c>
      <c r="U162" s="295"/>
      <c r="V162" s="295"/>
      <c r="W162" s="295"/>
      <c r="X162" s="297"/>
      <c r="Y162" s="297"/>
      <c r="Z162" s="297">
        <f>G162</f>
        <v>25</v>
      </c>
      <c r="AA162" s="297"/>
      <c r="AB162" s="297"/>
      <c r="AC162" s="297"/>
      <c r="AD162" s="297"/>
      <c r="AE162" s="297"/>
      <c r="AF162" s="297"/>
      <c r="AG162" s="297"/>
      <c r="AH162" s="297"/>
      <c r="AI162" s="301"/>
      <c r="AJ162" s="301"/>
      <c r="AK162" s="300">
        <v>1</v>
      </c>
      <c r="AL162" s="301"/>
      <c r="AM162" s="301"/>
      <c r="AN162" s="301"/>
      <c r="AO162" s="297"/>
      <c r="AP162" s="297"/>
      <c r="AQ162" s="297"/>
      <c r="AR162" s="297"/>
      <c r="AS162" s="182">
        <f t="shared" si="51"/>
        <v>0</v>
      </c>
      <c r="AT162" s="297"/>
      <c r="AU162" s="297"/>
      <c r="AV162" s="297"/>
      <c r="AW162" s="297"/>
      <c r="AX162" s="297"/>
      <c r="AY162" s="297">
        <f>Z162</f>
        <v>25</v>
      </c>
      <c r="AZ162" s="297"/>
      <c r="BA162" s="297"/>
      <c r="BB162" s="297"/>
      <c r="BC162" s="298" t="s">
        <v>524</v>
      </c>
      <c r="BD162" s="294"/>
    </row>
    <row r="163" spans="1:56" s="256" customFormat="1" ht="30.2" customHeight="1" outlineLevel="1">
      <c r="A163" s="282">
        <v>3.2</v>
      </c>
      <c r="B163" s="282" t="s">
        <v>399</v>
      </c>
      <c r="C163" s="282" t="s">
        <v>58</v>
      </c>
      <c r="D163" s="291"/>
      <c r="E163" s="292"/>
      <c r="F163" s="292"/>
      <c r="G163" s="299">
        <v>15</v>
      </c>
      <c r="H163" s="294"/>
      <c r="I163" s="295"/>
      <c r="J163" s="295"/>
      <c r="K163" s="296"/>
      <c r="L163" s="296"/>
      <c r="M163" s="296"/>
      <c r="N163" s="296"/>
      <c r="O163" s="298" t="s">
        <v>497</v>
      </c>
      <c r="P163" s="295"/>
      <c r="Q163" s="295"/>
      <c r="R163" s="295"/>
      <c r="S163" s="295"/>
      <c r="T163" s="182">
        <f t="shared" si="48"/>
        <v>0</v>
      </c>
      <c r="U163" s="295"/>
      <c r="V163" s="295"/>
      <c r="W163" s="295"/>
      <c r="X163" s="297"/>
      <c r="Y163" s="297"/>
      <c r="Z163" s="297">
        <f>G163</f>
        <v>15</v>
      </c>
      <c r="AA163" s="297"/>
      <c r="AB163" s="297"/>
      <c r="AC163" s="297"/>
      <c r="AD163" s="297"/>
      <c r="AE163" s="297"/>
      <c r="AF163" s="297"/>
      <c r="AG163" s="297"/>
      <c r="AH163" s="297"/>
      <c r="AI163" s="301"/>
      <c r="AJ163" s="301"/>
      <c r="AK163" s="300">
        <v>1</v>
      </c>
      <c r="AL163" s="301"/>
      <c r="AM163" s="301"/>
      <c r="AN163" s="301"/>
      <c r="AO163" s="297"/>
      <c r="AP163" s="297"/>
      <c r="AQ163" s="297"/>
      <c r="AR163" s="297"/>
      <c r="AS163" s="182">
        <f t="shared" si="51"/>
        <v>0</v>
      </c>
      <c r="AT163" s="297"/>
      <c r="AU163" s="297"/>
      <c r="AV163" s="297"/>
      <c r="AW163" s="297"/>
      <c r="AX163" s="297"/>
      <c r="AY163" s="297">
        <f>Z163</f>
        <v>15</v>
      </c>
      <c r="AZ163" s="297"/>
      <c r="BA163" s="297"/>
      <c r="BB163" s="297"/>
      <c r="BC163" s="298" t="s">
        <v>524</v>
      </c>
      <c r="BD163" s="294"/>
    </row>
    <row r="164" spans="1:56" s="256" customFormat="1" ht="30.2" customHeight="1" outlineLevel="1">
      <c r="A164" s="282">
        <v>3.3</v>
      </c>
      <c r="B164" s="282" t="s">
        <v>400</v>
      </c>
      <c r="C164" s="282" t="s">
        <v>58</v>
      </c>
      <c r="D164" s="291"/>
      <c r="E164" s="292"/>
      <c r="F164" s="292"/>
      <c r="G164" s="299">
        <v>5</v>
      </c>
      <c r="H164" s="294"/>
      <c r="I164" s="295"/>
      <c r="J164" s="295"/>
      <c r="K164" s="296"/>
      <c r="L164" s="296"/>
      <c r="M164" s="296"/>
      <c r="N164" s="296"/>
      <c r="O164" s="298" t="s">
        <v>498</v>
      </c>
      <c r="P164" s="295"/>
      <c r="Q164" s="295"/>
      <c r="R164" s="295"/>
      <c r="S164" s="295"/>
      <c r="T164" s="182">
        <f t="shared" si="48"/>
        <v>0</v>
      </c>
      <c r="U164" s="295"/>
      <c r="V164" s="295"/>
      <c r="W164" s="295"/>
      <c r="X164" s="297"/>
      <c r="Y164" s="297"/>
      <c r="Z164" s="297">
        <f>G164</f>
        <v>5</v>
      </c>
      <c r="AA164" s="297"/>
      <c r="AB164" s="297"/>
      <c r="AC164" s="297"/>
      <c r="AD164" s="297"/>
      <c r="AE164" s="297"/>
      <c r="AF164" s="297"/>
      <c r="AG164" s="297"/>
      <c r="AH164" s="297"/>
      <c r="AI164" s="301"/>
      <c r="AJ164" s="301"/>
      <c r="AK164" s="300">
        <v>1</v>
      </c>
      <c r="AL164" s="301"/>
      <c r="AM164" s="301"/>
      <c r="AN164" s="301"/>
      <c r="AO164" s="297"/>
      <c r="AP164" s="297"/>
      <c r="AQ164" s="297"/>
      <c r="AR164" s="297"/>
      <c r="AS164" s="182">
        <f t="shared" si="51"/>
        <v>0</v>
      </c>
      <c r="AT164" s="297"/>
      <c r="AU164" s="297"/>
      <c r="AV164" s="297"/>
      <c r="AW164" s="297"/>
      <c r="AX164" s="297"/>
      <c r="AY164" s="297">
        <f>Z164</f>
        <v>5</v>
      </c>
      <c r="AZ164" s="297"/>
      <c r="BA164" s="297"/>
      <c r="BB164" s="297"/>
      <c r="BC164" s="298" t="s">
        <v>524</v>
      </c>
      <c r="BD164" s="294"/>
    </row>
    <row r="165" spans="1:56" s="256" customFormat="1" ht="30.2" customHeight="1" outlineLevel="1">
      <c r="A165" s="352">
        <v>4</v>
      </c>
      <c r="B165" s="353" t="s">
        <v>401</v>
      </c>
      <c r="C165" s="352" t="s">
        <v>57</v>
      </c>
      <c r="D165" s="291"/>
      <c r="E165" s="292"/>
      <c r="F165" s="292"/>
      <c r="G165" s="302">
        <f>SUM(G166:G171)</f>
        <v>46.899999999999991</v>
      </c>
      <c r="H165" s="294"/>
      <c r="I165" s="295"/>
      <c r="J165" s="295"/>
      <c r="K165" s="296"/>
      <c r="L165" s="296"/>
      <c r="M165" s="296"/>
      <c r="N165" s="296"/>
      <c r="O165" s="298"/>
      <c r="P165" s="295"/>
      <c r="Q165" s="295"/>
      <c r="R165" s="295"/>
      <c r="S165" s="295"/>
      <c r="T165" s="182">
        <f t="shared" si="48"/>
        <v>0</v>
      </c>
      <c r="U165" s="295"/>
      <c r="V165" s="295"/>
      <c r="W165" s="295"/>
      <c r="X165" s="302">
        <f t="shared" ref="X165:AJ165" si="62">SUM(X166:X170)</f>
        <v>0</v>
      </c>
      <c r="Y165" s="302">
        <f t="shared" si="62"/>
        <v>0</v>
      </c>
      <c r="Z165" s="302"/>
      <c r="AA165" s="302">
        <f t="shared" si="62"/>
        <v>0</v>
      </c>
      <c r="AB165" s="302">
        <f t="shared" si="62"/>
        <v>0</v>
      </c>
      <c r="AC165" s="302"/>
      <c r="AD165" s="302"/>
      <c r="AE165" s="302"/>
      <c r="AF165" s="302"/>
      <c r="AG165" s="302"/>
      <c r="AH165" s="302"/>
      <c r="AI165" s="302">
        <f t="shared" si="62"/>
        <v>0</v>
      </c>
      <c r="AJ165" s="302">
        <f t="shared" si="62"/>
        <v>0</v>
      </c>
      <c r="AK165" s="302"/>
      <c r="AL165" s="302">
        <f t="shared" ref="AL165:BA165" si="63">SUM(AL166:AL170)</f>
        <v>0</v>
      </c>
      <c r="AM165" s="302">
        <f t="shared" si="63"/>
        <v>0</v>
      </c>
      <c r="AN165" s="302">
        <f t="shared" si="63"/>
        <v>0</v>
      </c>
      <c r="AO165" s="302">
        <f t="shared" si="63"/>
        <v>0</v>
      </c>
      <c r="AP165" s="302"/>
      <c r="AQ165" s="302"/>
      <c r="AR165" s="302"/>
      <c r="AS165" s="182">
        <f t="shared" si="51"/>
        <v>0</v>
      </c>
      <c r="AT165" s="302"/>
      <c r="AU165" s="302"/>
      <c r="AV165" s="302"/>
      <c r="AW165" s="302">
        <f t="shared" si="63"/>
        <v>0</v>
      </c>
      <c r="AX165" s="302">
        <f t="shared" si="63"/>
        <v>0</v>
      </c>
      <c r="AY165" s="302"/>
      <c r="AZ165" s="302">
        <f t="shared" si="63"/>
        <v>0</v>
      </c>
      <c r="BA165" s="302">
        <f t="shared" si="63"/>
        <v>0</v>
      </c>
      <c r="BB165" s="297"/>
      <c r="BC165" s="298"/>
      <c r="BD165" s="294"/>
    </row>
    <row r="166" spans="1:56" s="256" customFormat="1" ht="30.2" customHeight="1" outlineLevel="1">
      <c r="A166" s="282">
        <v>4.0999999999999996</v>
      </c>
      <c r="B166" s="282" t="s">
        <v>432</v>
      </c>
      <c r="C166" s="282" t="s">
        <v>58</v>
      </c>
      <c r="D166" s="304"/>
      <c r="E166" s="305"/>
      <c r="F166" s="305"/>
      <c r="G166" s="306">
        <v>18.399999999999999</v>
      </c>
      <c r="H166" s="294"/>
      <c r="I166" s="295"/>
      <c r="J166" s="295"/>
      <c r="K166" s="296"/>
      <c r="L166" s="296"/>
      <c r="M166" s="296"/>
      <c r="N166" s="296"/>
      <c r="O166" s="298" t="s">
        <v>462</v>
      </c>
      <c r="P166" s="295"/>
      <c r="Q166" s="295"/>
      <c r="R166" s="295"/>
      <c r="S166" s="295"/>
      <c r="T166" s="182">
        <f t="shared" si="48"/>
        <v>0</v>
      </c>
      <c r="U166" s="295"/>
      <c r="V166" s="295"/>
      <c r="W166" s="295"/>
      <c r="X166" s="297"/>
      <c r="Y166" s="297"/>
      <c r="Z166" s="297">
        <v>18.399999999999999</v>
      </c>
      <c r="AA166" s="297"/>
      <c r="AB166" s="297"/>
      <c r="AC166" s="297"/>
      <c r="AD166" s="297"/>
      <c r="AE166" s="297"/>
      <c r="AF166" s="297"/>
      <c r="AG166" s="297"/>
      <c r="AH166" s="297"/>
      <c r="AI166" s="301"/>
      <c r="AJ166" s="301"/>
      <c r="AK166" s="300">
        <v>1</v>
      </c>
      <c r="AL166" s="301"/>
      <c r="AM166" s="301"/>
      <c r="AN166" s="301"/>
      <c r="AO166" s="297"/>
      <c r="AP166" s="297"/>
      <c r="AQ166" s="297"/>
      <c r="AR166" s="297"/>
      <c r="AS166" s="182">
        <f t="shared" si="51"/>
        <v>0</v>
      </c>
      <c r="AT166" s="297"/>
      <c r="AU166" s="297"/>
      <c r="AV166" s="297"/>
      <c r="AW166" s="297"/>
      <c r="AX166" s="297"/>
      <c r="AY166" s="297">
        <f>Z166</f>
        <v>18.399999999999999</v>
      </c>
      <c r="AZ166" s="297"/>
      <c r="BA166" s="297"/>
      <c r="BB166" s="297"/>
      <c r="BC166" s="298" t="s">
        <v>524</v>
      </c>
      <c r="BD166" s="294"/>
    </row>
    <row r="167" spans="1:56" s="256" customFormat="1" ht="30.2" customHeight="1" outlineLevel="1">
      <c r="A167" s="282">
        <v>4.2</v>
      </c>
      <c r="B167" s="282" t="s">
        <v>433</v>
      </c>
      <c r="C167" s="282" t="s">
        <v>58</v>
      </c>
      <c r="D167" s="304"/>
      <c r="E167" s="305"/>
      <c r="F167" s="305"/>
      <c r="G167" s="306">
        <v>6.9</v>
      </c>
      <c r="H167" s="294"/>
      <c r="I167" s="295"/>
      <c r="J167" s="295"/>
      <c r="K167" s="296"/>
      <c r="L167" s="296"/>
      <c r="M167" s="296"/>
      <c r="N167" s="296"/>
      <c r="O167" s="298" t="s">
        <v>462</v>
      </c>
      <c r="P167" s="295"/>
      <c r="Q167" s="295"/>
      <c r="R167" s="295"/>
      <c r="S167" s="295"/>
      <c r="T167" s="182">
        <f t="shared" si="48"/>
        <v>0</v>
      </c>
      <c r="U167" s="295"/>
      <c r="V167" s="295"/>
      <c r="W167" s="295"/>
      <c r="X167" s="297"/>
      <c r="Y167" s="297"/>
      <c r="Z167" s="297">
        <v>6.9</v>
      </c>
      <c r="AA167" s="297"/>
      <c r="AB167" s="297"/>
      <c r="AC167" s="297"/>
      <c r="AD167" s="297"/>
      <c r="AE167" s="297"/>
      <c r="AF167" s="297"/>
      <c r="AG167" s="297"/>
      <c r="AH167" s="297"/>
      <c r="AI167" s="301"/>
      <c r="AJ167" s="301"/>
      <c r="AK167" s="300">
        <v>1</v>
      </c>
      <c r="AL167" s="301"/>
      <c r="AM167" s="301"/>
      <c r="AN167" s="301"/>
      <c r="AO167" s="297"/>
      <c r="AP167" s="297"/>
      <c r="AQ167" s="297"/>
      <c r="AR167" s="297"/>
      <c r="AS167" s="182">
        <f t="shared" si="51"/>
        <v>0</v>
      </c>
      <c r="AT167" s="297"/>
      <c r="AU167" s="297"/>
      <c r="AV167" s="297"/>
      <c r="AW167" s="297"/>
      <c r="AX167" s="297"/>
      <c r="AY167" s="297">
        <f>Z167</f>
        <v>6.9</v>
      </c>
      <c r="AZ167" s="297"/>
      <c r="BA167" s="297"/>
      <c r="BB167" s="297"/>
      <c r="BC167" s="298" t="s">
        <v>524</v>
      </c>
      <c r="BD167" s="294"/>
    </row>
    <row r="168" spans="1:56" s="256" customFormat="1" ht="30.2" customHeight="1" outlineLevel="1">
      <c r="A168" s="282">
        <v>4.3</v>
      </c>
      <c r="B168" s="282" t="s">
        <v>434</v>
      </c>
      <c r="C168" s="282" t="s">
        <v>58</v>
      </c>
      <c r="D168" s="304"/>
      <c r="E168" s="305"/>
      <c r="F168" s="305"/>
      <c r="G168" s="306">
        <v>4.4000000000000004</v>
      </c>
      <c r="H168" s="294"/>
      <c r="I168" s="295"/>
      <c r="J168" s="295"/>
      <c r="K168" s="296"/>
      <c r="L168" s="296"/>
      <c r="M168" s="296"/>
      <c r="N168" s="296"/>
      <c r="O168" s="298" t="s">
        <v>462</v>
      </c>
      <c r="P168" s="295"/>
      <c r="Q168" s="295"/>
      <c r="R168" s="295"/>
      <c r="S168" s="295"/>
      <c r="T168" s="182">
        <f t="shared" si="48"/>
        <v>0</v>
      </c>
      <c r="U168" s="295"/>
      <c r="V168" s="295"/>
      <c r="W168" s="295"/>
      <c r="X168" s="297"/>
      <c r="Y168" s="297"/>
      <c r="Z168" s="297">
        <v>4.4000000000000004</v>
      </c>
      <c r="AA168" s="297"/>
      <c r="AB168" s="297"/>
      <c r="AC168" s="297"/>
      <c r="AD168" s="297"/>
      <c r="AE168" s="297"/>
      <c r="AF168" s="297"/>
      <c r="AG168" s="297"/>
      <c r="AH168" s="297"/>
      <c r="AI168" s="301"/>
      <c r="AJ168" s="301"/>
      <c r="AK168" s="300">
        <v>1</v>
      </c>
      <c r="AL168" s="301"/>
      <c r="AM168" s="301"/>
      <c r="AN168" s="301"/>
      <c r="AO168" s="297"/>
      <c r="AP168" s="297"/>
      <c r="AQ168" s="297"/>
      <c r="AR168" s="297"/>
      <c r="AS168" s="182">
        <f t="shared" si="51"/>
        <v>0</v>
      </c>
      <c r="AT168" s="297"/>
      <c r="AU168" s="297"/>
      <c r="AV168" s="297"/>
      <c r="AW168" s="297"/>
      <c r="AX168" s="297"/>
      <c r="AY168" s="297">
        <f>Z168</f>
        <v>4.4000000000000004</v>
      </c>
      <c r="AZ168" s="297"/>
      <c r="BA168" s="297"/>
      <c r="BB168" s="297"/>
      <c r="BC168" s="298" t="s">
        <v>524</v>
      </c>
      <c r="BD168" s="294"/>
    </row>
    <row r="169" spans="1:56" s="256" customFormat="1" ht="30.2" customHeight="1" outlineLevel="1">
      <c r="A169" s="282">
        <v>4.4000000000000004</v>
      </c>
      <c r="B169" s="282" t="s">
        <v>435</v>
      </c>
      <c r="C169" s="282" t="s">
        <v>58</v>
      </c>
      <c r="D169" s="304"/>
      <c r="E169" s="305"/>
      <c r="F169" s="305"/>
      <c r="G169" s="306">
        <v>3.73</v>
      </c>
      <c r="H169" s="294"/>
      <c r="I169" s="295"/>
      <c r="J169" s="295"/>
      <c r="K169" s="296"/>
      <c r="L169" s="296"/>
      <c r="M169" s="296"/>
      <c r="N169" s="296"/>
      <c r="O169" s="298" t="s">
        <v>463</v>
      </c>
      <c r="P169" s="295"/>
      <c r="Q169" s="295"/>
      <c r="R169" s="295"/>
      <c r="S169" s="295"/>
      <c r="T169" s="182">
        <f t="shared" si="48"/>
        <v>0</v>
      </c>
      <c r="U169" s="295"/>
      <c r="V169" s="295"/>
      <c r="W169" s="295"/>
      <c r="X169" s="297"/>
      <c r="Y169" s="297"/>
      <c r="Z169" s="297">
        <v>3.73</v>
      </c>
      <c r="AA169" s="297"/>
      <c r="AB169" s="297"/>
      <c r="AC169" s="297"/>
      <c r="AD169" s="297"/>
      <c r="AE169" s="297"/>
      <c r="AF169" s="297"/>
      <c r="AG169" s="297"/>
      <c r="AH169" s="297"/>
      <c r="AI169" s="301"/>
      <c r="AJ169" s="301"/>
      <c r="AK169" s="300">
        <v>1</v>
      </c>
      <c r="AL169" s="301"/>
      <c r="AM169" s="301"/>
      <c r="AN169" s="301"/>
      <c r="AO169" s="297"/>
      <c r="AP169" s="297"/>
      <c r="AQ169" s="297"/>
      <c r="AR169" s="297"/>
      <c r="AS169" s="182">
        <f t="shared" si="51"/>
        <v>0</v>
      </c>
      <c r="AT169" s="297"/>
      <c r="AU169" s="297"/>
      <c r="AV169" s="297"/>
      <c r="AW169" s="297"/>
      <c r="AX169" s="297"/>
      <c r="AY169" s="297">
        <f>Z169</f>
        <v>3.73</v>
      </c>
      <c r="AZ169" s="297"/>
      <c r="BA169" s="297"/>
      <c r="BB169" s="297"/>
      <c r="BC169" s="298" t="s">
        <v>524</v>
      </c>
      <c r="BD169" s="294"/>
    </row>
    <row r="170" spans="1:56" s="256" customFormat="1" ht="30.2" customHeight="1" outlineLevel="1">
      <c r="A170" s="282">
        <v>4.5</v>
      </c>
      <c r="B170" s="282" t="s">
        <v>436</v>
      </c>
      <c r="C170" s="282" t="s">
        <v>58</v>
      </c>
      <c r="D170" s="304"/>
      <c r="E170" s="305"/>
      <c r="F170" s="305"/>
      <c r="G170" s="306">
        <v>10.47</v>
      </c>
      <c r="H170" s="294"/>
      <c r="I170" s="295"/>
      <c r="J170" s="295"/>
      <c r="K170" s="296"/>
      <c r="L170" s="296"/>
      <c r="M170" s="296"/>
      <c r="N170" s="296"/>
      <c r="O170" s="298" t="s">
        <v>464</v>
      </c>
      <c r="P170" s="295"/>
      <c r="Q170" s="295"/>
      <c r="R170" s="295"/>
      <c r="S170" s="295"/>
      <c r="T170" s="182">
        <f t="shared" si="48"/>
        <v>0</v>
      </c>
      <c r="U170" s="295"/>
      <c r="V170" s="295"/>
      <c r="W170" s="295"/>
      <c r="X170" s="297"/>
      <c r="Y170" s="297"/>
      <c r="Z170" s="297">
        <v>10.47</v>
      </c>
      <c r="AA170" s="297"/>
      <c r="AB170" s="297"/>
      <c r="AC170" s="297"/>
      <c r="AD170" s="297"/>
      <c r="AE170" s="297"/>
      <c r="AF170" s="297"/>
      <c r="AG170" s="297"/>
      <c r="AH170" s="297"/>
      <c r="AI170" s="301"/>
      <c r="AJ170" s="301"/>
      <c r="AK170" s="300">
        <v>1</v>
      </c>
      <c r="AL170" s="301"/>
      <c r="AM170" s="301"/>
      <c r="AN170" s="301"/>
      <c r="AO170" s="297"/>
      <c r="AP170" s="297"/>
      <c r="AQ170" s="297"/>
      <c r="AR170" s="297"/>
      <c r="AS170" s="182">
        <f t="shared" si="51"/>
        <v>0</v>
      </c>
      <c r="AT170" s="297"/>
      <c r="AU170" s="297"/>
      <c r="AV170" s="297"/>
      <c r="AW170" s="297"/>
      <c r="AX170" s="297"/>
      <c r="AY170" s="297">
        <f>Z170</f>
        <v>10.47</v>
      </c>
      <c r="AZ170" s="297"/>
      <c r="BA170" s="297"/>
      <c r="BB170" s="297"/>
      <c r="BC170" s="298" t="s">
        <v>524</v>
      </c>
      <c r="BD170" s="294"/>
    </row>
    <row r="171" spans="1:56" s="256" customFormat="1" ht="30.2" customHeight="1" outlineLevel="1">
      <c r="A171" s="282">
        <v>4.5999999999999996</v>
      </c>
      <c r="B171" s="282" t="s">
        <v>437</v>
      </c>
      <c r="C171" s="282" t="s">
        <v>58</v>
      </c>
      <c r="D171" s="304"/>
      <c r="E171" s="305"/>
      <c r="F171" s="305"/>
      <c r="G171" s="306">
        <v>3</v>
      </c>
      <c r="H171" s="294"/>
      <c r="I171" s="295"/>
      <c r="J171" s="295"/>
      <c r="K171" s="296"/>
      <c r="L171" s="296"/>
      <c r="M171" s="296"/>
      <c r="N171" s="296"/>
      <c r="O171" s="298" t="s">
        <v>465</v>
      </c>
      <c r="P171" s="295"/>
      <c r="Q171" s="295"/>
      <c r="R171" s="295"/>
      <c r="S171" s="295"/>
      <c r="T171" s="182">
        <f t="shared" si="48"/>
        <v>0</v>
      </c>
      <c r="U171" s="295"/>
      <c r="V171" s="295"/>
      <c r="W171" s="295"/>
      <c r="X171" s="297"/>
      <c r="Y171" s="297"/>
      <c r="Z171" s="297">
        <v>3</v>
      </c>
      <c r="AA171" s="297"/>
      <c r="AB171" s="297"/>
      <c r="AC171" s="297"/>
      <c r="AD171" s="297"/>
      <c r="AE171" s="297"/>
      <c r="AF171" s="297"/>
      <c r="AG171" s="297"/>
      <c r="AH171" s="297"/>
      <c r="AI171" s="301"/>
      <c r="AJ171" s="301"/>
      <c r="AK171" s="300"/>
      <c r="AL171" s="301"/>
      <c r="AM171" s="301"/>
      <c r="AN171" s="301"/>
      <c r="AO171" s="297"/>
      <c r="AP171" s="297"/>
      <c r="AQ171" s="297"/>
      <c r="AR171" s="297"/>
      <c r="AS171" s="182">
        <f t="shared" si="51"/>
        <v>0</v>
      </c>
      <c r="AT171" s="297"/>
      <c r="AU171" s="297"/>
      <c r="AV171" s="297"/>
      <c r="AW171" s="297"/>
      <c r="AX171" s="297"/>
      <c r="AY171" s="297">
        <v>3</v>
      </c>
      <c r="AZ171" s="297"/>
      <c r="BA171" s="297"/>
      <c r="BB171" s="297"/>
      <c r="BC171" s="298" t="s">
        <v>524</v>
      </c>
      <c r="BD171" s="294"/>
    </row>
    <row r="172" spans="1:56" s="256" customFormat="1" ht="30.2" customHeight="1" outlineLevel="1">
      <c r="A172" s="352">
        <v>5</v>
      </c>
      <c r="B172" s="353" t="s">
        <v>402</v>
      </c>
      <c r="C172" s="352" t="s">
        <v>57</v>
      </c>
      <c r="D172" s="291"/>
      <c r="E172" s="292"/>
      <c r="F172" s="292"/>
      <c r="G172" s="293">
        <f>SUM(G173:G177)</f>
        <v>35.89</v>
      </c>
      <c r="H172" s="294"/>
      <c r="I172" s="295"/>
      <c r="J172" s="295"/>
      <c r="K172" s="296"/>
      <c r="L172" s="296"/>
      <c r="M172" s="296"/>
      <c r="N172" s="296"/>
      <c r="O172" s="298"/>
      <c r="P172" s="295"/>
      <c r="Q172" s="295"/>
      <c r="R172" s="295"/>
      <c r="S172" s="295"/>
      <c r="T172" s="182">
        <f t="shared" si="48"/>
        <v>0</v>
      </c>
      <c r="U172" s="295"/>
      <c r="V172" s="295"/>
      <c r="W172" s="295"/>
      <c r="X172" s="293">
        <f t="shared" ref="X172:BA172" si="64">SUM(X173:X177)</f>
        <v>0</v>
      </c>
      <c r="Y172" s="293">
        <f t="shared" si="64"/>
        <v>0</v>
      </c>
      <c r="Z172" s="293"/>
      <c r="AA172" s="293">
        <f t="shared" si="64"/>
        <v>0</v>
      </c>
      <c r="AB172" s="293">
        <f t="shared" si="64"/>
        <v>0</v>
      </c>
      <c r="AC172" s="293"/>
      <c r="AD172" s="293"/>
      <c r="AE172" s="293"/>
      <c r="AF172" s="293"/>
      <c r="AG172" s="293"/>
      <c r="AH172" s="293"/>
      <c r="AI172" s="293">
        <f t="shared" si="64"/>
        <v>0</v>
      </c>
      <c r="AJ172" s="293">
        <f t="shared" si="64"/>
        <v>0</v>
      </c>
      <c r="AK172" s="293"/>
      <c r="AL172" s="293">
        <f t="shared" si="64"/>
        <v>0</v>
      </c>
      <c r="AM172" s="293">
        <f t="shared" si="64"/>
        <v>0</v>
      </c>
      <c r="AN172" s="293">
        <f t="shared" si="64"/>
        <v>0</v>
      </c>
      <c r="AO172" s="293">
        <f t="shared" si="64"/>
        <v>0</v>
      </c>
      <c r="AP172" s="293"/>
      <c r="AQ172" s="293"/>
      <c r="AR172" s="293"/>
      <c r="AS172" s="182">
        <f t="shared" si="51"/>
        <v>0</v>
      </c>
      <c r="AT172" s="293"/>
      <c r="AU172" s="293"/>
      <c r="AV172" s="293"/>
      <c r="AW172" s="293">
        <f t="shared" si="64"/>
        <v>0</v>
      </c>
      <c r="AX172" s="293">
        <f t="shared" si="64"/>
        <v>0</v>
      </c>
      <c r="AY172" s="293"/>
      <c r="AZ172" s="293">
        <f t="shared" si="64"/>
        <v>0</v>
      </c>
      <c r="BA172" s="293">
        <f t="shared" si="64"/>
        <v>0</v>
      </c>
      <c r="BB172" s="297"/>
      <c r="BC172" s="298"/>
      <c r="BD172" s="294"/>
    </row>
    <row r="173" spans="1:56" s="256" customFormat="1" ht="30.2" customHeight="1" outlineLevel="1">
      <c r="A173" s="282">
        <v>5.0999999999999996</v>
      </c>
      <c r="B173" s="282" t="s">
        <v>222</v>
      </c>
      <c r="C173" s="282" t="s">
        <v>58</v>
      </c>
      <c r="D173" s="291"/>
      <c r="E173" s="292"/>
      <c r="F173" s="292"/>
      <c r="G173" s="299">
        <v>13.68</v>
      </c>
      <c r="H173" s="294"/>
      <c r="I173" s="295"/>
      <c r="J173" s="295"/>
      <c r="K173" s="296"/>
      <c r="L173" s="296"/>
      <c r="M173" s="296"/>
      <c r="N173" s="296"/>
      <c r="O173" s="298" t="s">
        <v>466</v>
      </c>
      <c r="P173" s="295"/>
      <c r="Q173" s="295"/>
      <c r="R173" s="295"/>
      <c r="S173" s="295"/>
      <c r="T173" s="182">
        <f t="shared" si="48"/>
        <v>0</v>
      </c>
      <c r="U173" s="295"/>
      <c r="V173" s="295"/>
      <c r="W173" s="295"/>
      <c r="X173" s="297"/>
      <c r="Y173" s="297"/>
      <c r="Z173" s="297">
        <f>G173</f>
        <v>13.68</v>
      </c>
      <c r="AA173" s="297"/>
      <c r="AB173" s="297"/>
      <c r="AC173" s="297"/>
      <c r="AD173" s="297"/>
      <c r="AE173" s="297"/>
      <c r="AF173" s="297"/>
      <c r="AG173" s="297"/>
      <c r="AH173" s="297"/>
      <c r="AI173" s="301"/>
      <c r="AJ173" s="301"/>
      <c r="AK173" s="300">
        <v>1</v>
      </c>
      <c r="AL173" s="301"/>
      <c r="AM173" s="301"/>
      <c r="AN173" s="301"/>
      <c r="AO173" s="297"/>
      <c r="AP173" s="297"/>
      <c r="AQ173" s="297"/>
      <c r="AR173" s="297"/>
      <c r="AS173" s="182">
        <f t="shared" si="51"/>
        <v>0</v>
      </c>
      <c r="AT173" s="297"/>
      <c r="AU173" s="297"/>
      <c r="AV173" s="297"/>
      <c r="AW173" s="297"/>
      <c r="AX173" s="297"/>
      <c r="AY173" s="297">
        <f>Z173</f>
        <v>13.68</v>
      </c>
      <c r="AZ173" s="297"/>
      <c r="BA173" s="297"/>
      <c r="BB173" s="297"/>
      <c r="BC173" s="462" t="s">
        <v>524</v>
      </c>
      <c r="BD173" s="294"/>
    </row>
    <row r="174" spans="1:56" s="256" customFormat="1" ht="30.2" customHeight="1" outlineLevel="1">
      <c r="A174" s="282">
        <v>5.2</v>
      </c>
      <c r="B174" s="282" t="s">
        <v>223</v>
      </c>
      <c r="C174" s="282" t="s">
        <v>58</v>
      </c>
      <c r="D174" s="291"/>
      <c r="E174" s="292"/>
      <c r="F174" s="292"/>
      <c r="G174" s="299">
        <v>5.67</v>
      </c>
      <c r="H174" s="294"/>
      <c r="I174" s="295"/>
      <c r="J174" s="295"/>
      <c r="K174" s="296"/>
      <c r="L174" s="296"/>
      <c r="M174" s="296"/>
      <c r="N174" s="296"/>
      <c r="O174" s="298" t="s">
        <v>467</v>
      </c>
      <c r="P174" s="295"/>
      <c r="Q174" s="295"/>
      <c r="R174" s="295"/>
      <c r="S174" s="295"/>
      <c r="T174" s="182">
        <f t="shared" si="48"/>
        <v>0</v>
      </c>
      <c r="U174" s="295"/>
      <c r="V174" s="295"/>
      <c r="W174" s="295"/>
      <c r="X174" s="297"/>
      <c r="Y174" s="297"/>
      <c r="Z174" s="297">
        <f>G174</f>
        <v>5.67</v>
      </c>
      <c r="AA174" s="297"/>
      <c r="AB174" s="297"/>
      <c r="AC174" s="297"/>
      <c r="AD174" s="297"/>
      <c r="AE174" s="297"/>
      <c r="AF174" s="297"/>
      <c r="AG174" s="297"/>
      <c r="AH174" s="297"/>
      <c r="AI174" s="301"/>
      <c r="AJ174" s="301"/>
      <c r="AK174" s="300">
        <v>1</v>
      </c>
      <c r="AL174" s="301"/>
      <c r="AM174" s="301"/>
      <c r="AN174" s="301"/>
      <c r="AO174" s="297"/>
      <c r="AP174" s="297"/>
      <c r="AQ174" s="297"/>
      <c r="AR174" s="297"/>
      <c r="AS174" s="182">
        <f t="shared" si="51"/>
        <v>0</v>
      </c>
      <c r="AT174" s="297"/>
      <c r="AU174" s="297"/>
      <c r="AV174" s="297"/>
      <c r="AW174" s="297"/>
      <c r="AX174" s="297"/>
      <c r="AY174" s="297">
        <f>Z174</f>
        <v>5.67</v>
      </c>
      <c r="AZ174" s="297"/>
      <c r="BA174" s="297"/>
      <c r="BB174" s="297"/>
      <c r="BC174" s="463"/>
      <c r="BD174" s="294"/>
    </row>
    <row r="175" spans="1:56" s="256" customFormat="1" ht="30.2" customHeight="1" outlineLevel="1">
      <c r="A175" s="282">
        <v>5.3</v>
      </c>
      <c r="B175" s="282" t="s">
        <v>224</v>
      </c>
      <c r="C175" s="282" t="s">
        <v>58</v>
      </c>
      <c r="D175" s="291"/>
      <c r="E175" s="292"/>
      <c r="F175" s="292"/>
      <c r="G175" s="299">
        <v>4.72</v>
      </c>
      <c r="H175" s="294"/>
      <c r="I175" s="295"/>
      <c r="J175" s="295"/>
      <c r="K175" s="296"/>
      <c r="L175" s="296"/>
      <c r="M175" s="296"/>
      <c r="N175" s="296"/>
      <c r="O175" s="298" t="s">
        <v>467</v>
      </c>
      <c r="P175" s="295"/>
      <c r="Q175" s="295"/>
      <c r="R175" s="295"/>
      <c r="S175" s="295"/>
      <c r="T175" s="182">
        <f t="shared" si="48"/>
        <v>0</v>
      </c>
      <c r="U175" s="295"/>
      <c r="V175" s="295"/>
      <c r="W175" s="295"/>
      <c r="X175" s="297"/>
      <c r="Y175" s="297"/>
      <c r="Z175" s="297">
        <f>G175</f>
        <v>4.72</v>
      </c>
      <c r="AA175" s="297"/>
      <c r="AB175" s="297"/>
      <c r="AC175" s="297"/>
      <c r="AD175" s="297"/>
      <c r="AE175" s="297"/>
      <c r="AF175" s="297"/>
      <c r="AG175" s="297"/>
      <c r="AH175" s="297"/>
      <c r="AI175" s="301"/>
      <c r="AJ175" s="301"/>
      <c r="AK175" s="300">
        <v>1</v>
      </c>
      <c r="AL175" s="301"/>
      <c r="AM175" s="301"/>
      <c r="AN175" s="301"/>
      <c r="AO175" s="297"/>
      <c r="AP175" s="297"/>
      <c r="AQ175" s="297"/>
      <c r="AR175" s="297"/>
      <c r="AS175" s="182">
        <f t="shared" si="51"/>
        <v>0</v>
      </c>
      <c r="AT175" s="297"/>
      <c r="AU175" s="297"/>
      <c r="AV175" s="297"/>
      <c r="AW175" s="297"/>
      <c r="AX175" s="297"/>
      <c r="AY175" s="297">
        <f>Z175</f>
        <v>4.72</v>
      </c>
      <c r="AZ175" s="297"/>
      <c r="BA175" s="297"/>
      <c r="BB175" s="297"/>
      <c r="BC175" s="463"/>
      <c r="BD175" s="294"/>
    </row>
    <row r="176" spans="1:56" s="256" customFormat="1" ht="30.2" customHeight="1" outlineLevel="1">
      <c r="A176" s="282">
        <v>5.4</v>
      </c>
      <c r="B176" s="282" t="s">
        <v>225</v>
      </c>
      <c r="C176" s="282" t="s">
        <v>58</v>
      </c>
      <c r="D176" s="291"/>
      <c r="E176" s="292"/>
      <c r="F176" s="292"/>
      <c r="G176" s="299">
        <v>4.72</v>
      </c>
      <c r="H176" s="294"/>
      <c r="I176" s="295"/>
      <c r="J176" s="295"/>
      <c r="K176" s="296"/>
      <c r="L176" s="296"/>
      <c r="M176" s="296"/>
      <c r="N176" s="296"/>
      <c r="O176" s="298" t="s">
        <v>467</v>
      </c>
      <c r="P176" s="295"/>
      <c r="Q176" s="295"/>
      <c r="R176" s="295"/>
      <c r="S176" s="295"/>
      <c r="T176" s="182">
        <f t="shared" si="48"/>
        <v>0</v>
      </c>
      <c r="U176" s="295"/>
      <c r="V176" s="295"/>
      <c r="W176" s="295"/>
      <c r="X176" s="297"/>
      <c r="Y176" s="297"/>
      <c r="Z176" s="297">
        <f>G176</f>
        <v>4.72</v>
      </c>
      <c r="AA176" s="297"/>
      <c r="AB176" s="297"/>
      <c r="AC176" s="297"/>
      <c r="AD176" s="297"/>
      <c r="AE176" s="297"/>
      <c r="AF176" s="297"/>
      <c r="AG176" s="297"/>
      <c r="AH176" s="297"/>
      <c r="AI176" s="301"/>
      <c r="AJ176" s="301"/>
      <c r="AK176" s="300">
        <v>1</v>
      </c>
      <c r="AL176" s="301"/>
      <c r="AM176" s="301"/>
      <c r="AN176" s="301"/>
      <c r="AO176" s="297"/>
      <c r="AP176" s="297"/>
      <c r="AQ176" s="297"/>
      <c r="AR176" s="297"/>
      <c r="AS176" s="182">
        <f t="shared" si="51"/>
        <v>0</v>
      </c>
      <c r="AT176" s="297"/>
      <c r="AU176" s="297"/>
      <c r="AV176" s="297"/>
      <c r="AW176" s="297"/>
      <c r="AX176" s="297"/>
      <c r="AY176" s="297">
        <f>Z176</f>
        <v>4.72</v>
      </c>
      <c r="AZ176" s="297"/>
      <c r="BA176" s="297"/>
      <c r="BB176" s="297"/>
      <c r="BC176" s="463"/>
      <c r="BD176" s="294"/>
    </row>
    <row r="177" spans="1:56" s="256" customFormat="1" ht="30.2" customHeight="1" outlineLevel="1">
      <c r="A177" s="282">
        <v>5.5</v>
      </c>
      <c r="B177" s="282" t="s">
        <v>226</v>
      </c>
      <c r="C177" s="282" t="s">
        <v>58</v>
      </c>
      <c r="D177" s="291"/>
      <c r="E177" s="292"/>
      <c r="F177" s="292"/>
      <c r="G177" s="299">
        <v>7.1</v>
      </c>
      <c r="H177" s="294"/>
      <c r="I177" s="295"/>
      <c r="J177" s="295"/>
      <c r="K177" s="296"/>
      <c r="L177" s="296"/>
      <c r="M177" s="296"/>
      <c r="N177" s="296"/>
      <c r="O177" s="298" t="s">
        <v>468</v>
      </c>
      <c r="P177" s="295"/>
      <c r="Q177" s="295"/>
      <c r="R177" s="295"/>
      <c r="S177" s="295"/>
      <c r="T177" s="182">
        <f t="shared" si="48"/>
        <v>0</v>
      </c>
      <c r="U177" s="295"/>
      <c r="V177" s="295"/>
      <c r="W177" s="295"/>
      <c r="X177" s="297"/>
      <c r="Y177" s="297"/>
      <c r="Z177" s="297">
        <f>G177</f>
        <v>7.1</v>
      </c>
      <c r="AA177" s="297"/>
      <c r="AB177" s="297"/>
      <c r="AC177" s="297"/>
      <c r="AD177" s="297"/>
      <c r="AE177" s="297"/>
      <c r="AF177" s="297"/>
      <c r="AG177" s="297"/>
      <c r="AH177" s="297"/>
      <c r="AI177" s="301"/>
      <c r="AJ177" s="301"/>
      <c r="AK177" s="300">
        <v>1</v>
      </c>
      <c r="AL177" s="301"/>
      <c r="AM177" s="301"/>
      <c r="AN177" s="301"/>
      <c r="AO177" s="297"/>
      <c r="AP177" s="297"/>
      <c r="AQ177" s="297"/>
      <c r="AR177" s="297"/>
      <c r="AS177" s="182">
        <f t="shared" si="51"/>
        <v>0</v>
      </c>
      <c r="AT177" s="297"/>
      <c r="AU177" s="297"/>
      <c r="AV177" s="297"/>
      <c r="AW177" s="297"/>
      <c r="AX177" s="297"/>
      <c r="AY177" s="297">
        <f>Z177</f>
        <v>7.1</v>
      </c>
      <c r="AZ177" s="297"/>
      <c r="BA177" s="297"/>
      <c r="BB177" s="297"/>
      <c r="BC177" s="464"/>
      <c r="BD177" s="294"/>
    </row>
    <row r="178" spans="1:56" s="256" customFormat="1" ht="30.2" customHeight="1" outlineLevel="1">
      <c r="A178" s="352">
        <v>6</v>
      </c>
      <c r="B178" s="353" t="s">
        <v>405</v>
      </c>
      <c r="C178" s="352" t="s">
        <v>57</v>
      </c>
      <c r="D178" s="308"/>
      <c r="E178" s="309"/>
      <c r="F178" s="309"/>
      <c r="G178" s="293">
        <f>SUM(G179:G189)</f>
        <v>47.8</v>
      </c>
      <c r="H178" s="294"/>
      <c r="I178" s="295"/>
      <c r="J178" s="295"/>
      <c r="K178" s="296"/>
      <c r="L178" s="296"/>
      <c r="M178" s="296"/>
      <c r="N178" s="296"/>
      <c r="O178" s="298"/>
      <c r="P178" s="295"/>
      <c r="Q178" s="295"/>
      <c r="R178" s="295"/>
      <c r="S178" s="295"/>
      <c r="T178" s="182">
        <f t="shared" si="48"/>
        <v>0</v>
      </c>
      <c r="U178" s="295"/>
      <c r="V178" s="295"/>
      <c r="W178" s="295"/>
      <c r="X178" s="293">
        <f t="shared" ref="X178:AJ178" si="65">SUM(X179:X186)</f>
        <v>0</v>
      </c>
      <c r="Y178" s="293">
        <f t="shared" si="65"/>
        <v>0</v>
      </c>
      <c r="Z178" s="293"/>
      <c r="AA178" s="293">
        <f t="shared" si="65"/>
        <v>0</v>
      </c>
      <c r="AB178" s="293">
        <f t="shared" si="65"/>
        <v>0</v>
      </c>
      <c r="AC178" s="293"/>
      <c r="AD178" s="293"/>
      <c r="AE178" s="293"/>
      <c r="AF178" s="293"/>
      <c r="AG178" s="293"/>
      <c r="AH178" s="293"/>
      <c r="AI178" s="293">
        <f t="shared" si="65"/>
        <v>0</v>
      </c>
      <c r="AJ178" s="293">
        <f t="shared" si="65"/>
        <v>0</v>
      </c>
      <c r="AK178" s="293"/>
      <c r="AL178" s="293">
        <f t="shared" ref="AL178:BA178" si="66">SUM(AL179:AL186)</f>
        <v>0</v>
      </c>
      <c r="AM178" s="293">
        <f t="shared" si="66"/>
        <v>0</v>
      </c>
      <c r="AN178" s="293">
        <f t="shared" si="66"/>
        <v>0</v>
      </c>
      <c r="AO178" s="293">
        <f t="shared" si="66"/>
        <v>0</v>
      </c>
      <c r="AP178" s="293"/>
      <c r="AQ178" s="293"/>
      <c r="AR178" s="293"/>
      <c r="AS178" s="182">
        <f t="shared" si="51"/>
        <v>0</v>
      </c>
      <c r="AT178" s="293"/>
      <c r="AU178" s="293"/>
      <c r="AV178" s="293"/>
      <c r="AW178" s="293">
        <f t="shared" si="66"/>
        <v>0</v>
      </c>
      <c r="AX178" s="293">
        <f t="shared" si="66"/>
        <v>0</v>
      </c>
      <c r="AY178" s="293"/>
      <c r="AZ178" s="293">
        <f t="shared" si="66"/>
        <v>0</v>
      </c>
      <c r="BA178" s="293">
        <f t="shared" si="66"/>
        <v>0</v>
      </c>
      <c r="BB178" s="297"/>
      <c r="BC178" s="298"/>
      <c r="BD178" s="294"/>
    </row>
    <row r="179" spans="1:56" s="256" customFormat="1" ht="30.2" customHeight="1" outlineLevel="1">
      <c r="A179" s="282">
        <v>6.1</v>
      </c>
      <c r="B179" s="282" t="s">
        <v>406</v>
      </c>
      <c r="C179" s="282" t="s">
        <v>58</v>
      </c>
      <c r="D179" s="308"/>
      <c r="E179" s="309"/>
      <c r="F179" s="309"/>
      <c r="G179" s="310">
        <v>4</v>
      </c>
      <c r="H179" s="294"/>
      <c r="I179" s="295"/>
      <c r="J179" s="295"/>
      <c r="K179" s="296"/>
      <c r="L179" s="296"/>
      <c r="M179" s="296"/>
      <c r="N179" s="296"/>
      <c r="O179" s="298" t="s">
        <v>469</v>
      </c>
      <c r="P179" s="295"/>
      <c r="Q179" s="295"/>
      <c r="R179" s="295"/>
      <c r="S179" s="295"/>
      <c r="T179" s="182">
        <f t="shared" si="48"/>
        <v>0</v>
      </c>
      <c r="U179" s="295"/>
      <c r="V179" s="295"/>
      <c r="W179" s="295"/>
      <c r="X179" s="297"/>
      <c r="Y179" s="297"/>
      <c r="Z179" s="297">
        <f t="shared" ref="Z179:Z186" si="67">G179</f>
        <v>4</v>
      </c>
      <c r="AA179" s="297"/>
      <c r="AB179" s="297"/>
      <c r="AC179" s="297"/>
      <c r="AD179" s="297"/>
      <c r="AE179" s="297"/>
      <c r="AF179" s="297"/>
      <c r="AG179" s="297"/>
      <c r="AH179" s="297"/>
      <c r="AI179" s="301"/>
      <c r="AJ179" s="301"/>
      <c r="AK179" s="300">
        <v>1</v>
      </c>
      <c r="AL179" s="301"/>
      <c r="AM179" s="301"/>
      <c r="AN179" s="301"/>
      <c r="AO179" s="297"/>
      <c r="AP179" s="297"/>
      <c r="AQ179" s="297"/>
      <c r="AR179" s="297"/>
      <c r="AS179" s="182">
        <f t="shared" si="51"/>
        <v>0</v>
      </c>
      <c r="AT179" s="297"/>
      <c r="AU179" s="297"/>
      <c r="AV179" s="297"/>
      <c r="AW179" s="297"/>
      <c r="AX179" s="297"/>
      <c r="AY179" s="297">
        <f t="shared" ref="AY179:AY186" si="68">Z179</f>
        <v>4</v>
      </c>
      <c r="AZ179" s="297"/>
      <c r="BA179" s="297"/>
      <c r="BB179" s="297"/>
      <c r="BC179" s="462" t="s">
        <v>524</v>
      </c>
      <c r="BD179" s="294"/>
    </row>
    <row r="180" spans="1:56" s="256" customFormat="1" ht="30.2" customHeight="1" outlineLevel="1">
      <c r="A180" s="282">
        <v>6.2</v>
      </c>
      <c r="B180" s="282" t="s">
        <v>407</v>
      </c>
      <c r="C180" s="282" t="s">
        <v>58</v>
      </c>
      <c r="D180" s="308"/>
      <c r="E180" s="309"/>
      <c r="F180" s="309"/>
      <c r="G180" s="310">
        <v>4</v>
      </c>
      <c r="H180" s="294"/>
      <c r="I180" s="295"/>
      <c r="J180" s="295"/>
      <c r="K180" s="296"/>
      <c r="L180" s="296"/>
      <c r="M180" s="296"/>
      <c r="N180" s="296"/>
      <c r="O180" s="298" t="s">
        <v>470</v>
      </c>
      <c r="P180" s="295"/>
      <c r="Q180" s="295"/>
      <c r="R180" s="295"/>
      <c r="S180" s="295"/>
      <c r="T180" s="182">
        <f t="shared" si="48"/>
        <v>0</v>
      </c>
      <c r="U180" s="295"/>
      <c r="V180" s="295"/>
      <c r="W180" s="295"/>
      <c r="X180" s="297"/>
      <c r="Y180" s="297"/>
      <c r="Z180" s="297">
        <f t="shared" si="67"/>
        <v>4</v>
      </c>
      <c r="AA180" s="297"/>
      <c r="AB180" s="297"/>
      <c r="AC180" s="297"/>
      <c r="AD180" s="297"/>
      <c r="AE180" s="297"/>
      <c r="AF180" s="297"/>
      <c r="AG180" s="297"/>
      <c r="AH180" s="297"/>
      <c r="AI180" s="301"/>
      <c r="AJ180" s="301"/>
      <c r="AK180" s="300">
        <v>1</v>
      </c>
      <c r="AL180" s="301"/>
      <c r="AM180" s="301"/>
      <c r="AN180" s="301"/>
      <c r="AO180" s="297"/>
      <c r="AP180" s="297"/>
      <c r="AQ180" s="297"/>
      <c r="AR180" s="297"/>
      <c r="AS180" s="182">
        <f t="shared" si="51"/>
        <v>0</v>
      </c>
      <c r="AT180" s="297"/>
      <c r="AU180" s="297"/>
      <c r="AV180" s="297"/>
      <c r="AW180" s="297"/>
      <c r="AX180" s="297"/>
      <c r="AY180" s="297">
        <f t="shared" si="68"/>
        <v>4</v>
      </c>
      <c r="AZ180" s="297"/>
      <c r="BA180" s="297"/>
      <c r="BB180" s="297"/>
      <c r="BC180" s="463"/>
      <c r="BD180" s="294"/>
    </row>
    <row r="181" spans="1:56" s="256" customFormat="1" ht="30.2" customHeight="1" outlineLevel="1">
      <c r="A181" s="282">
        <v>6.3</v>
      </c>
      <c r="B181" s="282" t="s">
        <v>408</v>
      </c>
      <c r="C181" s="282" t="s">
        <v>58</v>
      </c>
      <c r="D181" s="308"/>
      <c r="E181" s="309"/>
      <c r="F181" s="309"/>
      <c r="G181" s="310">
        <v>2</v>
      </c>
      <c r="H181" s="294"/>
      <c r="I181" s="295"/>
      <c r="J181" s="295"/>
      <c r="K181" s="296"/>
      <c r="L181" s="296"/>
      <c r="M181" s="296"/>
      <c r="N181" s="296"/>
      <c r="O181" s="298" t="s">
        <v>471</v>
      </c>
      <c r="P181" s="295"/>
      <c r="Q181" s="295"/>
      <c r="R181" s="295"/>
      <c r="S181" s="295"/>
      <c r="T181" s="182">
        <f t="shared" si="48"/>
        <v>0</v>
      </c>
      <c r="U181" s="295"/>
      <c r="V181" s="295"/>
      <c r="W181" s="295"/>
      <c r="X181" s="297"/>
      <c r="Y181" s="297"/>
      <c r="Z181" s="297">
        <f t="shared" si="67"/>
        <v>2</v>
      </c>
      <c r="AA181" s="297"/>
      <c r="AB181" s="297"/>
      <c r="AC181" s="297"/>
      <c r="AD181" s="297"/>
      <c r="AE181" s="297"/>
      <c r="AF181" s="297"/>
      <c r="AG181" s="297"/>
      <c r="AH181" s="297"/>
      <c r="AI181" s="301"/>
      <c r="AJ181" s="301"/>
      <c r="AK181" s="300">
        <v>1</v>
      </c>
      <c r="AL181" s="301"/>
      <c r="AM181" s="301"/>
      <c r="AN181" s="301"/>
      <c r="AO181" s="297"/>
      <c r="AP181" s="297"/>
      <c r="AQ181" s="297"/>
      <c r="AR181" s="297"/>
      <c r="AS181" s="182">
        <f t="shared" si="51"/>
        <v>0</v>
      </c>
      <c r="AT181" s="297"/>
      <c r="AU181" s="297"/>
      <c r="AV181" s="297"/>
      <c r="AW181" s="297"/>
      <c r="AX181" s="297"/>
      <c r="AY181" s="297">
        <f t="shared" si="68"/>
        <v>2</v>
      </c>
      <c r="AZ181" s="297"/>
      <c r="BA181" s="297"/>
      <c r="BB181" s="297"/>
      <c r="BC181" s="463"/>
      <c r="BD181" s="294"/>
    </row>
    <row r="182" spans="1:56" s="256" customFormat="1" ht="30.2" customHeight="1" outlineLevel="1">
      <c r="A182" s="282">
        <v>6.4</v>
      </c>
      <c r="B182" s="282" t="s">
        <v>409</v>
      </c>
      <c r="C182" s="282" t="s">
        <v>58</v>
      </c>
      <c r="D182" s="308"/>
      <c r="E182" s="309"/>
      <c r="F182" s="309"/>
      <c r="G182" s="310">
        <v>2.5</v>
      </c>
      <c r="H182" s="294"/>
      <c r="I182" s="295"/>
      <c r="J182" s="295"/>
      <c r="K182" s="296"/>
      <c r="L182" s="296"/>
      <c r="M182" s="296"/>
      <c r="N182" s="296"/>
      <c r="O182" s="298" t="s">
        <v>472</v>
      </c>
      <c r="P182" s="295"/>
      <c r="Q182" s="295"/>
      <c r="R182" s="295"/>
      <c r="S182" s="295"/>
      <c r="T182" s="182">
        <f t="shared" si="48"/>
        <v>0</v>
      </c>
      <c r="U182" s="295"/>
      <c r="V182" s="295"/>
      <c r="W182" s="295"/>
      <c r="X182" s="297"/>
      <c r="Y182" s="297"/>
      <c r="Z182" s="297">
        <f t="shared" si="67"/>
        <v>2.5</v>
      </c>
      <c r="AA182" s="297"/>
      <c r="AB182" s="297"/>
      <c r="AC182" s="297"/>
      <c r="AD182" s="297"/>
      <c r="AE182" s="297"/>
      <c r="AF182" s="297"/>
      <c r="AG182" s="297"/>
      <c r="AH182" s="297"/>
      <c r="AI182" s="301"/>
      <c r="AJ182" s="301"/>
      <c r="AK182" s="300">
        <v>1</v>
      </c>
      <c r="AL182" s="301"/>
      <c r="AM182" s="301"/>
      <c r="AN182" s="301"/>
      <c r="AO182" s="297"/>
      <c r="AP182" s="297"/>
      <c r="AQ182" s="297"/>
      <c r="AR182" s="297"/>
      <c r="AS182" s="182">
        <f t="shared" si="51"/>
        <v>0</v>
      </c>
      <c r="AT182" s="297"/>
      <c r="AU182" s="297"/>
      <c r="AV182" s="297"/>
      <c r="AW182" s="297"/>
      <c r="AX182" s="297"/>
      <c r="AY182" s="297">
        <f t="shared" si="68"/>
        <v>2.5</v>
      </c>
      <c r="AZ182" s="297"/>
      <c r="BA182" s="297"/>
      <c r="BB182" s="297"/>
      <c r="BC182" s="463"/>
      <c r="BD182" s="294"/>
    </row>
    <row r="183" spans="1:56" s="256" customFormat="1" ht="30.2" customHeight="1" outlineLevel="1">
      <c r="A183" s="282">
        <v>6.5</v>
      </c>
      <c r="B183" s="282" t="s">
        <v>410</v>
      </c>
      <c r="C183" s="282" t="s">
        <v>58</v>
      </c>
      <c r="D183" s="308"/>
      <c r="E183" s="309"/>
      <c r="F183" s="309"/>
      <c r="G183" s="310">
        <v>4</v>
      </c>
      <c r="H183" s="294"/>
      <c r="I183" s="295"/>
      <c r="J183" s="295"/>
      <c r="K183" s="296"/>
      <c r="L183" s="296"/>
      <c r="M183" s="296"/>
      <c r="N183" s="296"/>
      <c r="O183" s="298" t="s">
        <v>473</v>
      </c>
      <c r="P183" s="295"/>
      <c r="Q183" s="295"/>
      <c r="R183" s="295"/>
      <c r="S183" s="295"/>
      <c r="T183" s="182">
        <f t="shared" si="48"/>
        <v>0</v>
      </c>
      <c r="U183" s="295"/>
      <c r="V183" s="295"/>
      <c r="W183" s="295"/>
      <c r="X183" s="297"/>
      <c r="Y183" s="297"/>
      <c r="Z183" s="297">
        <f t="shared" si="67"/>
        <v>4</v>
      </c>
      <c r="AA183" s="297"/>
      <c r="AB183" s="297"/>
      <c r="AC183" s="297"/>
      <c r="AD183" s="297"/>
      <c r="AE183" s="297"/>
      <c r="AF183" s="297"/>
      <c r="AG183" s="297"/>
      <c r="AH183" s="297"/>
      <c r="AI183" s="301"/>
      <c r="AJ183" s="301"/>
      <c r="AK183" s="300">
        <v>1</v>
      </c>
      <c r="AL183" s="301"/>
      <c r="AM183" s="301"/>
      <c r="AN183" s="301"/>
      <c r="AO183" s="297"/>
      <c r="AP183" s="297"/>
      <c r="AQ183" s="297"/>
      <c r="AR183" s="297"/>
      <c r="AS183" s="182">
        <f t="shared" si="51"/>
        <v>0</v>
      </c>
      <c r="AT183" s="297"/>
      <c r="AU183" s="297"/>
      <c r="AV183" s="297"/>
      <c r="AW183" s="297"/>
      <c r="AX183" s="297"/>
      <c r="AY183" s="297">
        <f t="shared" si="68"/>
        <v>4</v>
      </c>
      <c r="AZ183" s="297"/>
      <c r="BA183" s="297"/>
      <c r="BB183" s="297"/>
      <c r="BC183" s="463"/>
      <c r="BD183" s="294"/>
    </row>
    <row r="184" spans="1:56" s="254" customFormat="1" ht="30.2" customHeight="1" outlineLevel="1">
      <c r="A184" s="282">
        <v>6.6</v>
      </c>
      <c r="B184" s="282" t="s">
        <v>411</v>
      </c>
      <c r="C184" s="282" t="s">
        <v>58</v>
      </c>
      <c r="D184" s="308"/>
      <c r="E184" s="309"/>
      <c r="F184" s="309"/>
      <c r="G184" s="310">
        <v>1.05</v>
      </c>
      <c r="H184" s="311"/>
      <c r="I184" s="312"/>
      <c r="J184" s="312"/>
      <c r="K184" s="313"/>
      <c r="L184" s="313"/>
      <c r="M184" s="313"/>
      <c r="N184" s="313"/>
      <c r="O184" s="316" t="s">
        <v>474</v>
      </c>
      <c r="P184" s="312"/>
      <c r="Q184" s="312"/>
      <c r="R184" s="312"/>
      <c r="S184" s="312"/>
      <c r="T184" s="182">
        <f t="shared" si="48"/>
        <v>0</v>
      </c>
      <c r="U184" s="312"/>
      <c r="V184" s="312"/>
      <c r="W184" s="312"/>
      <c r="X184" s="314"/>
      <c r="Y184" s="314"/>
      <c r="Z184" s="297">
        <f t="shared" si="67"/>
        <v>1.05</v>
      </c>
      <c r="AA184" s="314"/>
      <c r="AB184" s="314"/>
      <c r="AC184" s="314"/>
      <c r="AD184" s="314"/>
      <c r="AE184" s="314"/>
      <c r="AF184" s="314"/>
      <c r="AG184" s="314"/>
      <c r="AH184" s="314"/>
      <c r="AI184" s="315"/>
      <c r="AJ184" s="315"/>
      <c r="AK184" s="300">
        <v>1</v>
      </c>
      <c r="AL184" s="315"/>
      <c r="AM184" s="315"/>
      <c r="AN184" s="315"/>
      <c r="AO184" s="314"/>
      <c r="AP184" s="314"/>
      <c r="AQ184" s="314"/>
      <c r="AR184" s="314"/>
      <c r="AS184" s="182">
        <f t="shared" si="51"/>
        <v>0</v>
      </c>
      <c r="AT184" s="314"/>
      <c r="AU184" s="314"/>
      <c r="AV184" s="314"/>
      <c r="AW184" s="314"/>
      <c r="AX184" s="314"/>
      <c r="AY184" s="297">
        <f t="shared" si="68"/>
        <v>1.05</v>
      </c>
      <c r="AZ184" s="314"/>
      <c r="BA184" s="314"/>
      <c r="BB184" s="314"/>
      <c r="BC184" s="463"/>
      <c r="BD184" s="311"/>
    </row>
    <row r="185" spans="1:56" s="254" customFormat="1" ht="30.2" customHeight="1" outlineLevel="1">
      <c r="A185" s="282">
        <v>6.7</v>
      </c>
      <c r="B185" s="282" t="s">
        <v>412</v>
      </c>
      <c r="C185" s="282" t="s">
        <v>58</v>
      </c>
      <c r="D185" s="308"/>
      <c r="E185" s="309"/>
      <c r="F185" s="309"/>
      <c r="G185" s="310">
        <v>3.4</v>
      </c>
      <c r="H185" s="311"/>
      <c r="I185" s="312"/>
      <c r="J185" s="312"/>
      <c r="K185" s="313"/>
      <c r="L185" s="313"/>
      <c r="M185" s="313"/>
      <c r="N185" s="313"/>
      <c r="O185" s="316" t="s">
        <v>491</v>
      </c>
      <c r="P185" s="312"/>
      <c r="Q185" s="312"/>
      <c r="R185" s="312"/>
      <c r="S185" s="312"/>
      <c r="T185" s="182">
        <f t="shared" si="48"/>
        <v>0</v>
      </c>
      <c r="U185" s="312"/>
      <c r="V185" s="312"/>
      <c r="W185" s="312"/>
      <c r="X185" s="314"/>
      <c r="Y185" s="314"/>
      <c r="Z185" s="297">
        <f t="shared" si="67"/>
        <v>3.4</v>
      </c>
      <c r="AA185" s="314"/>
      <c r="AB185" s="314"/>
      <c r="AC185" s="314"/>
      <c r="AD185" s="314"/>
      <c r="AE185" s="314"/>
      <c r="AF185" s="314"/>
      <c r="AG185" s="314"/>
      <c r="AH185" s="314"/>
      <c r="AI185" s="315"/>
      <c r="AJ185" s="315"/>
      <c r="AK185" s="300">
        <v>1</v>
      </c>
      <c r="AL185" s="315"/>
      <c r="AM185" s="315"/>
      <c r="AN185" s="315"/>
      <c r="AO185" s="314"/>
      <c r="AP185" s="314"/>
      <c r="AQ185" s="314"/>
      <c r="AR185" s="314"/>
      <c r="AS185" s="182">
        <f t="shared" si="51"/>
        <v>0</v>
      </c>
      <c r="AT185" s="314"/>
      <c r="AU185" s="314"/>
      <c r="AV185" s="314"/>
      <c r="AW185" s="314"/>
      <c r="AX185" s="314"/>
      <c r="AY185" s="297">
        <f t="shared" si="68"/>
        <v>3.4</v>
      </c>
      <c r="AZ185" s="314"/>
      <c r="BA185" s="314"/>
      <c r="BB185" s="314"/>
      <c r="BC185" s="463"/>
      <c r="BD185" s="311"/>
    </row>
    <row r="186" spans="1:56" s="254" customFormat="1" ht="30.2" customHeight="1" outlineLevel="1">
      <c r="A186" s="282">
        <v>6.8</v>
      </c>
      <c r="B186" s="282" t="s">
        <v>413</v>
      </c>
      <c r="C186" s="282" t="s">
        <v>58</v>
      </c>
      <c r="D186" s="308"/>
      <c r="E186" s="309"/>
      <c r="F186" s="309"/>
      <c r="G186" s="310">
        <v>5</v>
      </c>
      <c r="H186" s="311"/>
      <c r="I186" s="312"/>
      <c r="J186" s="312"/>
      <c r="K186" s="313"/>
      <c r="L186" s="313"/>
      <c r="M186" s="313"/>
      <c r="N186" s="313"/>
      <c r="O186" s="316" t="s">
        <v>475</v>
      </c>
      <c r="P186" s="312"/>
      <c r="Q186" s="312"/>
      <c r="R186" s="312"/>
      <c r="S186" s="312"/>
      <c r="T186" s="182">
        <f t="shared" si="48"/>
        <v>0</v>
      </c>
      <c r="U186" s="312"/>
      <c r="V186" s="312"/>
      <c r="W186" s="312"/>
      <c r="X186" s="314"/>
      <c r="Y186" s="314"/>
      <c r="Z186" s="297">
        <f t="shared" si="67"/>
        <v>5</v>
      </c>
      <c r="AA186" s="314"/>
      <c r="AB186" s="314"/>
      <c r="AC186" s="314"/>
      <c r="AD186" s="314"/>
      <c r="AE186" s="314"/>
      <c r="AF186" s="314"/>
      <c r="AG186" s="314"/>
      <c r="AH186" s="314"/>
      <c r="AI186" s="315"/>
      <c r="AJ186" s="315"/>
      <c r="AK186" s="300">
        <v>1</v>
      </c>
      <c r="AL186" s="315"/>
      <c r="AM186" s="315"/>
      <c r="AN186" s="315"/>
      <c r="AO186" s="314"/>
      <c r="AP186" s="314"/>
      <c r="AQ186" s="314"/>
      <c r="AR186" s="314"/>
      <c r="AS186" s="182">
        <f t="shared" si="51"/>
        <v>0</v>
      </c>
      <c r="AT186" s="314"/>
      <c r="AU186" s="314"/>
      <c r="AV186" s="314"/>
      <c r="AW186" s="314"/>
      <c r="AX186" s="314"/>
      <c r="AY186" s="297">
        <f t="shared" si="68"/>
        <v>5</v>
      </c>
      <c r="AZ186" s="314"/>
      <c r="BA186" s="314"/>
      <c r="BB186" s="314"/>
      <c r="BC186" s="463"/>
      <c r="BD186" s="311"/>
    </row>
    <row r="187" spans="1:56" s="254" customFormat="1" ht="30.2" customHeight="1" outlineLevel="1">
      <c r="A187" s="282">
        <v>6.9</v>
      </c>
      <c r="B187" s="282" t="s">
        <v>403</v>
      </c>
      <c r="C187" s="282" t="s">
        <v>58</v>
      </c>
      <c r="D187" s="304"/>
      <c r="E187" s="305"/>
      <c r="F187" s="305"/>
      <c r="G187" s="306">
        <v>2</v>
      </c>
      <c r="H187" s="311"/>
      <c r="I187" s="312"/>
      <c r="J187" s="312"/>
      <c r="K187" s="313"/>
      <c r="L187" s="313"/>
      <c r="M187" s="313"/>
      <c r="N187" s="313"/>
      <c r="O187" s="316" t="s">
        <v>476</v>
      </c>
      <c r="P187" s="312"/>
      <c r="Q187" s="312"/>
      <c r="R187" s="312"/>
      <c r="S187" s="312"/>
      <c r="T187" s="182">
        <f t="shared" si="48"/>
        <v>0</v>
      </c>
      <c r="U187" s="312"/>
      <c r="V187" s="312"/>
      <c r="W187" s="312"/>
      <c r="X187" s="314"/>
      <c r="Y187" s="314"/>
      <c r="Z187" s="299">
        <v>2</v>
      </c>
      <c r="AA187" s="314"/>
      <c r="AB187" s="314"/>
      <c r="AC187" s="314"/>
      <c r="AD187" s="314"/>
      <c r="AE187" s="314"/>
      <c r="AF187" s="314"/>
      <c r="AG187" s="314"/>
      <c r="AH187" s="314"/>
      <c r="AI187" s="315"/>
      <c r="AJ187" s="315"/>
      <c r="AK187" s="300"/>
      <c r="AL187" s="315"/>
      <c r="AM187" s="315"/>
      <c r="AN187" s="315"/>
      <c r="AO187" s="314"/>
      <c r="AP187" s="314"/>
      <c r="AQ187" s="314"/>
      <c r="AR187" s="314"/>
      <c r="AS187" s="182">
        <f t="shared" si="51"/>
        <v>0</v>
      </c>
      <c r="AT187" s="314"/>
      <c r="AU187" s="314"/>
      <c r="AV187" s="314"/>
      <c r="AW187" s="314"/>
      <c r="AX187" s="314"/>
      <c r="AY187" s="299">
        <v>2</v>
      </c>
      <c r="AZ187" s="314"/>
      <c r="BA187" s="314"/>
      <c r="BB187" s="314"/>
      <c r="BC187" s="463"/>
      <c r="BD187" s="311"/>
    </row>
    <row r="188" spans="1:56" s="254" customFormat="1" ht="30.2" customHeight="1" outlineLevel="1">
      <c r="A188" s="282">
        <v>6.1</v>
      </c>
      <c r="B188" s="282" t="s">
        <v>220</v>
      </c>
      <c r="C188" s="282" t="s">
        <v>58</v>
      </c>
      <c r="D188" s="304"/>
      <c r="E188" s="305"/>
      <c r="F188" s="305"/>
      <c r="G188" s="306">
        <v>15.85</v>
      </c>
      <c r="H188" s="311"/>
      <c r="I188" s="312"/>
      <c r="J188" s="312"/>
      <c r="K188" s="313"/>
      <c r="L188" s="313"/>
      <c r="M188" s="313"/>
      <c r="N188" s="313"/>
      <c r="O188" s="316" t="s">
        <v>477</v>
      </c>
      <c r="P188" s="312"/>
      <c r="Q188" s="312"/>
      <c r="R188" s="312"/>
      <c r="S188" s="312"/>
      <c r="T188" s="182">
        <f t="shared" si="48"/>
        <v>0</v>
      </c>
      <c r="U188" s="312"/>
      <c r="V188" s="312"/>
      <c r="W188" s="312"/>
      <c r="X188" s="314"/>
      <c r="Y188" s="314"/>
      <c r="Z188" s="299">
        <v>15.85</v>
      </c>
      <c r="AA188" s="314"/>
      <c r="AB188" s="314"/>
      <c r="AC188" s="314"/>
      <c r="AD188" s="314"/>
      <c r="AE188" s="314"/>
      <c r="AF188" s="314"/>
      <c r="AG188" s="314"/>
      <c r="AH188" s="314"/>
      <c r="AI188" s="315"/>
      <c r="AJ188" s="315"/>
      <c r="AK188" s="300"/>
      <c r="AL188" s="315"/>
      <c r="AM188" s="315"/>
      <c r="AN188" s="315"/>
      <c r="AO188" s="314"/>
      <c r="AP188" s="314"/>
      <c r="AQ188" s="314"/>
      <c r="AR188" s="314"/>
      <c r="AS188" s="182">
        <f t="shared" si="51"/>
        <v>0</v>
      </c>
      <c r="AT188" s="314"/>
      <c r="AU188" s="314"/>
      <c r="AV188" s="314"/>
      <c r="AW188" s="314"/>
      <c r="AX188" s="314"/>
      <c r="AY188" s="299">
        <v>15.85</v>
      </c>
      <c r="AZ188" s="314"/>
      <c r="BA188" s="314"/>
      <c r="BB188" s="314"/>
      <c r="BC188" s="463"/>
      <c r="BD188" s="311"/>
    </row>
    <row r="189" spans="1:56" s="254" customFormat="1" ht="30.2" customHeight="1" outlineLevel="1">
      <c r="A189" s="282">
        <v>6.11</v>
      </c>
      <c r="B189" s="282" t="s">
        <v>404</v>
      </c>
      <c r="C189" s="282" t="s">
        <v>58</v>
      </c>
      <c r="D189" s="304"/>
      <c r="E189" s="305"/>
      <c r="F189" s="305"/>
      <c r="G189" s="306">
        <v>4</v>
      </c>
      <c r="H189" s="311"/>
      <c r="I189" s="312"/>
      <c r="J189" s="312"/>
      <c r="K189" s="313"/>
      <c r="L189" s="313"/>
      <c r="M189" s="313"/>
      <c r="N189" s="313"/>
      <c r="O189" s="316" t="s">
        <v>454</v>
      </c>
      <c r="P189" s="312"/>
      <c r="Q189" s="312"/>
      <c r="R189" s="312"/>
      <c r="S189" s="312"/>
      <c r="T189" s="182">
        <f t="shared" si="48"/>
        <v>0</v>
      </c>
      <c r="U189" s="312"/>
      <c r="V189" s="312"/>
      <c r="W189" s="312"/>
      <c r="X189" s="314"/>
      <c r="Y189" s="314"/>
      <c r="Z189" s="299">
        <v>4</v>
      </c>
      <c r="AA189" s="314"/>
      <c r="AB189" s="314"/>
      <c r="AC189" s="314"/>
      <c r="AD189" s="314"/>
      <c r="AE189" s="314"/>
      <c r="AF189" s="314"/>
      <c r="AG189" s="314"/>
      <c r="AH189" s="314"/>
      <c r="AI189" s="315"/>
      <c r="AJ189" s="315"/>
      <c r="AK189" s="300"/>
      <c r="AL189" s="315"/>
      <c r="AM189" s="315"/>
      <c r="AN189" s="315"/>
      <c r="AO189" s="314"/>
      <c r="AP189" s="314"/>
      <c r="AQ189" s="314"/>
      <c r="AR189" s="314"/>
      <c r="AS189" s="182">
        <f t="shared" si="51"/>
        <v>0</v>
      </c>
      <c r="AT189" s="314"/>
      <c r="AU189" s="314"/>
      <c r="AV189" s="314"/>
      <c r="AW189" s="314"/>
      <c r="AX189" s="314"/>
      <c r="AY189" s="299">
        <v>4</v>
      </c>
      <c r="AZ189" s="314"/>
      <c r="BA189" s="314"/>
      <c r="BB189" s="314"/>
      <c r="BC189" s="464"/>
      <c r="BD189" s="311"/>
    </row>
    <row r="190" spans="1:56" s="253" customFormat="1" ht="30.2" customHeight="1" outlineLevel="1">
      <c r="A190" s="345"/>
      <c r="B190" s="345" t="s">
        <v>414</v>
      </c>
      <c r="C190" s="345"/>
      <c r="D190" s="285"/>
      <c r="E190" s="286"/>
      <c r="F190" s="286"/>
      <c r="G190" s="285"/>
      <c r="H190" s="285"/>
      <c r="I190" s="285"/>
      <c r="J190" s="285"/>
      <c r="K190" s="286"/>
      <c r="L190" s="286"/>
      <c r="M190" s="286"/>
      <c r="N190" s="286"/>
      <c r="O190" s="289"/>
      <c r="P190" s="285"/>
      <c r="Q190" s="285"/>
      <c r="R190" s="285"/>
      <c r="S190" s="285"/>
      <c r="T190" s="182">
        <f t="shared" si="48"/>
        <v>0</v>
      </c>
      <c r="U190" s="285"/>
      <c r="V190" s="285"/>
      <c r="W190" s="285"/>
      <c r="X190" s="287"/>
      <c r="Y190" s="287"/>
      <c r="Z190" s="287"/>
      <c r="AA190" s="287"/>
      <c r="AB190" s="287"/>
      <c r="AC190" s="287"/>
      <c r="AD190" s="287"/>
      <c r="AE190" s="287"/>
      <c r="AF190" s="287"/>
      <c r="AG190" s="287"/>
      <c r="AH190" s="287"/>
      <c r="AI190" s="288"/>
      <c r="AJ190" s="288"/>
      <c r="AK190" s="288"/>
      <c r="AL190" s="288"/>
      <c r="AM190" s="288"/>
      <c r="AN190" s="288"/>
      <c r="AO190" s="287"/>
      <c r="AP190" s="287"/>
      <c r="AQ190" s="287"/>
      <c r="AR190" s="287"/>
      <c r="AS190" s="182">
        <f t="shared" si="51"/>
        <v>0</v>
      </c>
      <c r="AT190" s="287"/>
      <c r="AU190" s="287"/>
      <c r="AV190" s="287"/>
      <c r="AW190" s="287"/>
      <c r="AX190" s="287"/>
      <c r="AY190" s="287"/>
      <c r="AZ190" s="287"/>
      <c r="BA190" s="287"/>
      <c r="BB190" s="287"/>
      <c r="BC190" s="289"/>
      <c r="BD190" s="290"/>
    </row>
    <row r="191" spans="1:56" s="256" customFormat="1" ht="30.2" customHeight="1" outlineLevel="1">
      <c r="A191" s="352">
        <v>1</v>
      </c>
      <c r="B191" s="353" t="s">
        <v>415</v>
      </c>
      <c r="C191" s="352" t="s">
        <v>57</v>
      </c>
      <c r="D191" s="291"/>
      <c r="E191" s="292"/>
      <c r="F191" s="292"/>
      <c r="G191" s="293">
        <f>SUM(G192)</f>
        <v>50</v>
      </c>
      <c r="H191" s="294"/>
      <c r="I191" s="295"/>
      <c r="J191" s="295"/>
      <c r="K191" s="296"/>
      <c r="L191" s="296"/>
      <c r="M191" s="296"/>
      <c r="N191" s="296"/>
      <c r="O191" s="298"/>
      <c r="P191" s="295"/>
      <c r="Q191" s="295"/>
      <c r="R191" s="295"/>
      <c r="S191" s="295"/>
      <c r="T191" s="182">
        <f t="shared" si="48"/>
        <v>0</v>
      </c>
      <c r="U191" s="295"/>
      <c r="V191" s="295"/>
      <c r="W191" s="295"/>
      <c r="X191" s="293">
        <f t="shared" ref="X191:BA191" si="69">SUM(X192)</f>
        <v>0</v>
      </c>
      <c r="Y191" s="293">
        <f t="shared" si="69"/>
        <v>0</v>
      </c>
      <c r="Z191" s="293">
        <f t="shared" si="69"/>
        <v>0</v>
      </c>
      <c r="AA191" s="293"/>
      <c r="AB191" s="293">
        <f t="shared" si="69"/>
        <v>0</v>
      </c>
      <c r="AC191" s="293"/>
      <c r="AD191" s="293"/>
      <c r="AE191" s="293"/>
      <c r="AF191" s="293"/>
      <c r="AG191" s="293"/>
      <c r="AH191" s="293"/>
      <c r="AI191" s="293">
        <f t="shared" si="69"/>
        <v>0</v>
      </c>
      <c r="AJ191" s="293">
        <f t="shared" si="69"/>
        <v>0</v>
      </c>
      <c r="AK191" s="293">
        <f t="shared" si="69"/>
        <v>0</v>
      </c>
      <c r="AL191" s="293"/>
      <c r="AM191" s="293">
        <f t="shared" si="69"/>
        <v>0</v>
      </c>
      <c r="AN191" s="293">
        <f t="shared" si="69"/>
        <v>0</v>
      </c>
      <c r="AO191" s="293">
        <f t="shared" si="69"/>
        <v>0</v>
      </c>
      <c r="AP191" s="293"/>
      <c r="AQ191" s="293"/>
      <c r="AR191" s="293"/>
      <c r="AS191" s="182">
        <f t="shared" si="51"/>
        <v>0</v>
      </c>
      <c r="AT191" s="293"/>
      <c r="AU191" s="293"/>
      <c r="AV191" s="293"/>
      <c r="AW191" s="293">
        <f t="shared" si="69"/>
        <v>0</v>
      </c>
      <c r="AX191" s="293">
        <f t="shared" si="69"/>
        <v>0</v>
      </c>
      <c r="AY191" s="293">
        <f t="shared" si="69"/>
        <v>0</v>
      </c>
      <c r="AZ191" s="293"/>
      <c r="BA191" s="293">
        <f t="shared" si="69"/>
        <v>0</v>
      </c>
      <c r="BB191" s="297"/>
      <c r="BC191" s="298"/>
      <c r="BD191" s="294"/>
    </row>
    <row r="192" spans="1:56" s="256" customFormat="1" ht="30.2" customHeight="1" outlineLevel="1">
      <c r="A192" s="282">
        <v>1.1000000000000001</v>
      </c>
      <c r="B192" s="282" t="s">
        <v>415</v>
      </c>
      <c r="C192" s="282" t="s">
        <v>58</v>
      </c>
      <c r="D192" s="291"/>
      <c r="E192" s="292"/>
      <c r="F192" s="292"/>
      <c r="G192" s="299">
        <v>50</v>
      </c>
      <c r="H192" s="294"/>
      <c r="I192" s="295"/>
      <c r="J192" s="295"/>
      <c r="K192" s="296"/>
      <c r="L192" s="296"/>
      <c r="M192" s="296"/>
      <c r="N192" s="296"/>
      <c r="O192" s="298" t="s">
        <v>481</v>
      </c>
      <c r="P192" s="295"/>
      <c r="Q192" s="295"/>
      <c r="R192" s="295"/>
      <c r="S192" s="295"/>
      <c r="T192" s="182">
        <f t="shared" si="48"/>
        <v>0</v>
      </c>
      <c r="U192" s="295"/>
      <c r="V192" s="295"/>
      <c r="W192" s="295"/>
      <c r="X192" s="297"/>
      <c r="Y192" s="297"/>
      <c r="Z192" s="297"/>
      <c r="AA192" s="297">
        <f>G192</f>
        <v>50</v>
      </c>
      <c r="AB192" s="297"/>
      <c r="AC192" s="297"/>
      <c r="AD192" s="297"/>
      <c r="AE192" s="297"/>
      <c r="AF192" s="297"/>
      <c r="AG192" s="297"/>
      <c r="AH192" s="297"/>
      <c r="AI192" s="301"/>
      <c r="AJ192" s="301"/>
      <c r="AK192" s="301"/>
      <c r="AL192" s="300">
        <v>1</v>
      </c>
      <c r="AM192" s="301"/>
      <c r="AN192" s="301"/>
      <c r="AO192" s="297"/>
      <c r="AP192" s="297"/>
      <c r="AQ192" s="297"/>
      <c r="AR192" s="297"/>
      <c r="AS192" s="182">
        <f t="shared" si="51"/>
        <v>0</v>
      </c>
      <c r="AT192" s="297"/>
      <c r="AU192" s="297"/>
      <c r="AV192" s="297"/>
      <c r="AW192" s="297"/>
      <c r="AX192" s="297"/>
      <c r="AY192" s="297"/>
      <c r="AZ192" s="297">
        <f>AA192</f>
        <v>50</v>
      </c>
      <c r="BA192" s="297"/>
      <c r="BB192" s="297"/>
      <c r="BC192" s="298" t="s">
        <v>524</v>
      </c>
      <c r="BD192" s="294"/>
    </row>
    <row r="193" spans="1:56" s="256" customFormat="1" ht="30.2" customHeight="1" outlineLevel="1">
      <c r="A193" s="352">
        <v>2</v>
      </c>
      <c r="B193" s="353" t="s">
        <v>228</v>
      </c>
      <c r="C193" s="352" t="s">
        <v>57</v>
      </c>
      <c r="D193" s="291"/>
      <c r="E193" s="292"/>
      <c r="F193" s="292"/>
      <c r="G193" s="293">
        <f>SUM(G194)</f>
        <v>118</v>
      </c>
      <c r="H193" s="294"/>
      <c r="I193" s="295"/>
      <c r="J193" s="295"/>
      <c r="K193" s="296"/>
      <c r="L193" s="296"/>
      <c r="M193" s="296"/>
      <c r="N193" s="296"/>
      <c r="O193" s="298"/>
      <c r="P193" s="295"/>
      <c r="Q193" s="295"/>
      <c r="R193" s="295"/>
      <c r="S193" s="295"/>
      <c r="T193" s="182">
        <f t="shared" si="48"/>
        <v>0</v>
      </c>
      <c r="U193" s="295"/>
      <c r="V193" s="295"/>
      <c r="W193" s="295"/>
      <c r="X193" s="293">
        <f t="shared" ref="X193:AB193" si="70">SUM(X194)</f>
        <v>0</v>
      </c>
      <c r="Y193" s="293">
        <f t="shared" si="70"/>
        <v>0</v>
      </c>
      <c r="Z193" s="293">
        <f t="shared" si="70"/>
        <v>0</v>
      </c>
      <c r="AA193" s="293"/>
      <c r="AB193" s="293">
        <f t="shared" si="70"/>
        <v>0</v>
      </c>
      <c r="AC193" s="293"/>
      <c r="AD193" s="293"/>
      <c r="AE193" s="293"/>
      <c r="AF193" s="293"/>
      <c r="AG193" s="293"/>
      <c r="AH193" s="293"/>
      <c r="AI193" s="293">
        <f t="shared" ref="AI193:AK193" si="71">SUM(AI194)</f>
        <v>0</v>
      </c>
      <c r="AJ193" s="293">
        <f t="shared" si="71"/>
        <v>0</v>
      </c>
      <c r="AK193" s="293">
        <f t="shared" si="71"/>
        <v>0</v>
      </c>
      <c r="AL193" s="293"/>
      <c r="AM193" s="293">
        <f t="shared" ref="AM193:AO193" si="72">SUM(AM194)</f>
        <v>0</v>
      </c>
      <c r="AN193" s="293">
        <f t="shared" si="72"/>
        <v>0</v>
      </c>
      <c r="AO193" s="293">
        <f t="shared" si="72"/>
        <v>0</v>
      </c>
      <c r="AP193" s="293"/>
      <c r="AQ193" s="293"/>
      <c r="AR193" s="293"/>
      <c r="AS193" s="182">
        <f t="shared" si="51"/>
        <v>0</v>
      </c>
      <c r="AT193" s="293"/>
      <c r="AU193" s="293"/>
      <c r="AV193" s="293"/>
      <c r="AW193" s="293">
        <f t="shared" ref="AW193:BA193" si="73">SUM(AW194)</f>
        <v>0</v>
      </c>
      <c r="AX193" s="293">
        <f t="shared" si="73"/>
        <v>0</v>
      </c>
      <c r="AY193" s="293">
        <f t="shared" si="73"/>
        <v>0</v>
      </c>
      <c r="AZ193" s="293"/>
      <c r="BA193" s="293">
        <f t="shared" si="73"/>
        <v>0</v>
      </c>
      <c r="BB193" s="297"/>
      <c r="BC193" s="298"/>
      <c r="BD193" s="294"/>
    </row>
    <row r="194" spans="1:56" s="256" customFormat="1" ht="30.2" customHeight="1" outlineLevel="1">
      <c r="A194" s="282">
        <v>2.1</v>
      </c>
      <c r="B194" s="282" t="s">
        <v>416</v>
      </c>
      <c r="C194" s="282" t="s">
        <v>58</v>
      </c>
      <c r="D194" s="291"/>
      <c r="E194" s="292"/>
      <c r="F194" s="292"/>
      <c r="G194" s="299">
        <v>118</v>
      </c>
      <c r="H194" s="294"/>
      <c r="I194" s="295"/>
      <c r="J194" s="295"/>
      <c r="K194" s="296"/>
      <c r="L194" s="296"/>
      <c r="M194" s="296"/>
      <c r="N194" s="296"/>
      <c r="O194" s="298" t="s">
        <v>478</v>
      </c>
      <c r="P194" s="295"/>
      <c r="Q194" s="295"/>
      <c r="R194" s="295"/>
      <c r="S194" s="295"/>
      <c r="T194" s="182">
        <f t="shared" si="48"/>
        <v>0</v>
      </c>
      <c r="U194" s="295"/>
      <c r="V194" s="295"/>
      <c r="W194" s="295"/>
      <c r="X194" s="297"/>
      <c r="Y194" s="297"/>
      <c r="Z194" s="297"/>
      <c r="AA194" s="297">
        <f>G194</f>
        <v>118</v>
      </c>
      <c r="AB194" s="297"/>
      <c r="AC194" s="297"/>
      <c r="AD194" s="297"/>
      <c r="AE194" s="297"/>
      <c r="AF194" s="297"/>
      <c r="AG194" s="297"/>
      <c r="AH194" s="297"/>
      <c r="AI194" s="301"/>
      <c r="AJ194" s="301"/>
      <c r="AK194" s="301"/>
      <c r="AL194" s="300">
        <v>1</v>
      </c>
      <c r="AM194" s="301"/>
      <c r="AN194" s="301"/>
      <c r="AO194" s="297"/>
      <c r="AP194" s="297"/>
      <c r="AQ194" s="297"/>
      <c r="AR194" s="297"/>
      <c r="AS194" s="182">
        <f t="shared" si="51"/>
        <v>0</v>
      </c>
      <c r="AT194" s="297"/>
      <c r="AU194" s="297"/>
      <c r="AV194" s="297"/>
      <c r="AW194" s="297"/>
      <c r="AX194" s="297"/>
      <c r="AY194" s="297"/>
      <c r="AZ194" s="297">
        <f>AA194</f>
        <v>118</v>
      </c>
      <c r="BA194" s="297"/>
      <c r="BB194" s="297"/>
      <c r="BC194" s="298" t="s">
        <v>524</v>
      </c>
      <c r="BD194" s="294"/>
    </row>
    <row r="195" spans="1:56" s="256" customFormat="1" ht="30.2" customHeight="1" outlineLevel="1">
      <c r="A195" s="352">
        <v>3</v>
      </c>
      <c r="B195" s="353" t="s">
        <v>417</v>
      </c>
      <c r="C195" s="352" t="s">
        <v>57</v>
      </c>
      <c r="D195" s="291"/>
      <c r="E195" s="292"/>
      <c r="F195" s="292"/>
      <c r="G195" s="293">
        <f>SUM(G196:G196)</f>
        <v>89</v>
      </c>
      <c r="H195" s="294"/>
      <c r="I195" s="295"/>
      <c r="J195" s="295"/>
      <c r="K195" s="296"/>
      <c r="L195" s="296"/>
      <c r="M195" s="296"/>
      <c r="N195" s="296"/>
      <c r="O195" s="298"/>
      <c r="P195" s="295"/>
      <c r="Q195" s="295"/>
      <c r="R195" s="295"/>
      <c r="S195" s="295"/>
      <c r="T195" s="182">
        <f t="shared" si="48"/>
        <v>0</v>
      </c>
      <c r="U195" s="295"/>
      <c r="V195" s="295"/>
      <c r="W195" s="295"/>
      <c r="X195" s="293">
        <f t="shared" ref="X195:Z195" si="74">SUM(X196)</f>
        <v>0</v>
      </c>
      <c r="Y195" s="293">
        <f t="shared" si="74"/>
        <v>0</v>
      </c>
      <c r="Z195" s="293">
        <f t="shared" si="74"/>
        <v>0</v>
      </c>
      <c r="AA195" s="293"/>
      <c r="AB195" s="293">
        <f t="shared" ref="AB195:AK195" si="75">SUM(AB196:AB196)</f>
        <v>0</v>
      </c>
      <c r="AC195" s="293"/>
      <c r="AD195" s="293"/>
      <c r="AE195" s="293"/>
      <c r="AF195" s="293"/>
      <c r="AG195" s="293"/>
      <c r="AH195" s="293"/>
      <c r="AI195" s="293">
        <f t="shared" si="75"/>
        <v>0</v>
      </c>
      <c r="AJ195" s="293">
        <f t="shared" si="75"/>
        <v>0</v>
      </c>
      <c r="AK195" s="293">
        <f t="shared" si="75"/>
        <v>0</v>
      </c>
      <c r="AL195" s="293"/>
      <c r="AM195" s="293">
        <f t="shared" ref="AM195:AY195" si="76">SUM(AM196:AM196)</f>
        <v>0</v>
      </c>
      <c r="AN195" s="293">
        <f t="shared" si="76"/>
        <v>0</v>
      </c>
      <c r="AO195" s="293">
        <f t="shared" si="76"/>
        <v>0</v>
      </c>
      <c r="AP195" s="293"/>
      <c r="AQ195" s="293"/>
      <c r="AR195" s="293"/>
      <c r="AS195" s="182">
        <f t="shared" si="51"/>
        <v>0</v>
      </c>
      <c r="AT195" s="293"/>
      <c r="AU195" s="293"/>
      <c r="AV195" s="293"/>
      <c r="AW195" s="293">
        <f t="shared" si="76"/>
        <v>0</v>
      </c>
      <c r="AX195" s="293">
        <f t="shared" si="76"/>
        <v>0</v>
      </c>
      <c r="AY195" s="293">
        <f t="shared" si="76"/>
        <v>0</v>
      </c>
      <c r="AZ195" s="293"/>
      <c r="BA195" s="293">
        <f t="shared" ref="BA195" si="77">SUM(BA196)</f>
        <v>0</v>
      </c>
      <c r="BB195" s="297"/>
      <c r="BC195" s="298"/>
      <c r="BD195" s="294"/>
    </row>
    <row r="196" spans="1:56" s="256" customFormat="1" ht="30.2" customHeight="1" outlineLevel="1">
      <c r="A196" s="282">
        <v>3.1</v>
      </c>
      <c r="B196" s="282" t="s">
        <v>227</v>
      </c>
      <c r="C196" s="282" t="s">
        <v>58</v>
      </c>
      <c r="D196" s="291"/>
      <c r="E196" s="292"/>
      <c r="F196" s="292"/>
      <c r="G196" s="299">
        <v>89</v>
      </c>
      <c r="H196" s="294"/>
      <c r="I196" s="295"/>
      <c r="J196" s="295"/>
      <c r="K196" s="296"/>
      <c r="L196" s="296"/>
      <c r="M196" s="296"/>
      <c r="N196" s="296"/>
      <c r="O196" s="298" t="s">
        <v>499</v>
      </c>
      <c r="P196" s="295"/>
      <c r="Q196" s="295"/>
      <c r="R196" s="295"/>
      <c r="S196" s="295"/>
      <c r="T196" s="182">
        <f t="shared" si="48"/>
        <v>0</v>
      </c>
      <c r="U196" s="295"/>
      <c r="V196" s="295"/>
      <c r="W196" s="295"/>
      <c r="X196" s="297"/>
      <c r="Y196" s="297"/>
      <c r="Z196" s="297"/>
      <c r="AA196" s="299">
        <v>89</v>
      </c>
      <c r="AB196" s="297"/>
      <c r="AC196" s="297"/>
      <c r="AD196" s="297"/>
      <c r="AE196" s="297"/>
      <c r="AF196" s="297"/>
      <c r="AG196" s="297"/>
      <c r="AH196" s="297"/>
      <c r="AI196" s="301"/>
      <c r="AJ196" s="301"/>
      <c r="AK196" s="301"/>
      <c r="AL196" s="300">
        <v>1</v>
      </c>
      <c r="AM196" s="301"/>
      <c r="AN196" s="301"/>
      <c r="AO196" s="297"/>
      <c r="AP196" s="297"/>
      <c r="AQ196" s="297"/>
      <c r="AR196" s="297"/>
      <c r="AS196" s="182">
        <f t="shared" si="51"/>
        <v>0</v>
      </c>
      <c r="AT196" s="297"/>
      <c r="AU196" s="297"/>
      <c r="AV196" s="297"/>
      <c r="AW196" s="297"/>
      <c r="AX196" s="297"/>
      <c r="AY196" s="297"/>
      <c r="AZ196" s="297">
        <f>AA196</f>
        <v>89</v>
      </c>
      <c r="BA196" s="297"/>
      <c r="BB196" s="297"/>
      <c r="BC196" s="298" t="s">
        <v>524</v>
      </c>
      <c r="BD196" s="294"/>
    </row>
    <row r="197" spans="1:56" s="253" customFormat="1" ht="30.2" customHeight="1" outlineLevel="1">
      <c r="A197" s="345"/>
      <c r="B197" s="345" t="s">
        <v>354</v>
      </c>
      <c r="C197" s="345"/>
      <c r="D197" s="285"/>
      <c r="E197" s="286"/>
      <c r="F197" s="286"/>
      <c r="G197" s="285"/>
      <c r="H197" s="285"/>
      <c r="I197" s="285"/>
      <c r="J197" s="285"/>
      <c r="K197" s="286"/>
      <c r="L197" s="286"/>
      <c r="M197" s="286"/>
      <c r="N197" s="286"/>
      <c r="O197" s="289"/>
      <c r="P197" s="285"/>
      <c r="Q197" s="285"/>
      <c r="R197" s="285"/>
      <c r="S197" s="285"/>
      <c r="T197" s="182">
        <f t="shared" si="48"/>
        <v>0</v>
      </c>
      <c r="U197" s="285"/>
      <c r="V197" s="285"/>
      <c r="W197" s="285"/>
      <c r="X197" s="287"/>
      <c r="Y197" s="287"/>
      <c r="Z197" s="287"/>
      <c r="AA197" s="287"/>
      <c r="AB197" s="287"/>
      <c r="AC197" s="287"/>
      <c r="AD197" s="287"/>
      <c r="AE197" s="287"/>
      <c r="AF197" s="287"/>
      <c r="AG197" s="287"/>
      <c r="AH197" s="287"/>
      <c r="AI197" s="288"/>
      <c r="AJ197" s="288"/>
      <c r="AK197" s="288"/>
      <c r="AL197" s="288"/>
      <c r="AM197" s="288"/>
      <c r="AN197" s="288"/>
      <c r="AO197" s="287"/>
      <c r="AP197" s="287"/>
      <c r="AQ197" s="287"/>
      <c r="AR197" s="287"/>
      <c r="AS197" s="182">
        <f t="shared" si="51"/>
        <v>0</v>
      </c>
      <c r="AT197" s="287"/>
      <c r="AU197" s="287"/>
      <c r="AV197" s="287"/>
      <c r="AW197" s="287"/>
      <c r="AX197" s="287"/>
      <c r="AY197" s="287"/>
      <c r="AZ197" s="287"/>
      <c r="BA197" s="287"/>
      <c r="BB197" s="287"/>
      <c r="BC197" s="289"/>
      <c r="BD197" s="290"/>
    </row>
    <row r="198" spans="1:56" s="256" customFormat="1" ht="30.2" customHeight="1" outlineLevel="1">
      <c r="A198" s="352">
        <v>1</v>
      </c>
      <c r="B198" s="353" t="s">
        <v>379</v>
      </c>
      <c r="C198" s="352" t="s">
        <v>57</v>
      </c>
      <c r="D198" s="291"/>
      <c r="E198" s="292"/>
      <c r="F198" s="292"/>
      <c r="G198" s="293">
        <f>SUM(G199)</f>
        <v>70</v>
      </c>
      <c r="H198" s="294"/>
      <c r="I198" s="295"/>
      <c r="J198" s="295"/>
      <c r="K198" s="296"/>
      <c r="L198" s="296"/>
      <c r="M198" s="296"/>
      <c r="N198" s="296"/>
      <c r="O198" s="298"/>
      <c r="P198" s="295"/>
      <c r="Q198" s="295"/>
      <c r="R198" s="295"/>
      <c r="S198" s="295"/>
      <c r="T198" s="182">
        <f t="shared" si="48"/>
        <v>0</v>
      </c>
      <c r="U198" s="295"/>
      <c r="V198" s="295"/>
      <c r="W198" s="295"/>
      <c r="X198" s="293">
        <f t="shared" ref="X198:AA198" si="78">SUM(X199)</f>
        <v>0</v>
      </c>
      <c r="Y198" s="293">
        <f t="shared" si="78"/>
        <v>0</v>
      </c>
      <c r="Z198" s="293">
        <f t="shared" si="78"/>
        <v>0</v>
      </c>
      <c r="AA198" s="293">
        <f t="shared" si="78"/>
        <v>0</v>
      </c>
      <c r="AB198" s="293"/>
      <c r="AC198" s="293"/>
      <c r="AD198" s="293"/>
      <c r="AE198" s="293"/>
      <c r="AF198" s="293"/>
      <c r="AG198" s="293"/>
      <c r="AH198" s="293"/>
      <c r="AI198" s="293">
        <f t="shared" ref="AI198:AL198" si="79">SUM(AI199)</f>
        <v>0</v>
      </c>
      <c r="AJ198" s="293">
        <f t="shared" si="79"/>
        <v>0</v>
      </c>
      <c r="AK198" s="293">
        <f t="shared" si="79"/>
        <v>0</v>
      </c>
      <c r="AL198" s="293">
        <f t="shared" si="79"/>
        <v>0</v>
      </c>
      <c r="AM198" s="293"/>
      <c r="AN198" s="293">
        <f t="shared" ref="AN198:AO198" si="80">SUM(AN199)</f>
        <v>0</v>
      </c>
      <c r="AO198" s="293">
        <f t="shared" si="80"/>
        <v>0</v>
      </c>
      <c r="AP198" s="293"/>
      <c r="AQ198" s="293"/>
      <c r="AR198" s="293"/>
      <c r="AS198" s="182">
        <f t="shared" si="51"/>
        <v>0</v>
      </c>
      <c r="AT198" s="293"/>
      <c r="AU198" s="293"/>
      <c r="AV198" s="293"/>
      <c r="AW198" s="293">
        <f t="shared" ref="AW198:AZ198" si="81">SUM(AW199)</f>
        <v>0</v>
      </c>
      <c r="AX198" s="293">
        <f t="shared" si="81"/>
        <v>0</v>
      </c>
      <c r="AY198" s="293">
        <f t="shared" si="81"/>
        <v>0</v>
      </c>
      <c r="AZ198" s="293">
        <f t="shared" si="81"/>
        <v>0</v>
      </c>
      <c r="BA198" s="293"/>
      <c r="BB198" s="297"/>
      <c r="BC198" s="298"/>
      <c r="BD198" s="294"/>
    </row>
    <row r="199" spans="1:56" s="256" customFormat="1" ht="30.2" customHeight="1" outlineLevel="1">
      <c r="A199" s="282">
        <v>1.1000000000000001</v>
      </c>
      <c r="B199" s="282" t="s">
        <v>379</v>
      </c>
      <c r="C199" s="282" t="s">
        <v>58</v>
      </c>
      <c r="D199" s="291"/>
      <c r="E199" s="292"/>
      <c r="F199" s="292"/>
      <c r="G199" s="299">
        <v>70</v>
      </c>
      <c r="H199" s="294"/>
      <c r="I199" s="295"/>
      <c r="J199" s="295"/>
      <c r="K199" s="296"/>
      <c r="L199" s="296"/>
      <c r="M199" s="296"/>
      <c r="N199" s="296"/>
      <c r="O199" s="298" t="s">
        <v>500</v>
      </c>
      <c r="P199" s="295"/>
      <c r="Q199" s="295"/>
      <c r="R199" s="295"/>
      <c r="S199" s="295"/>
      <c r="T199" s="182">
        <f t="shared" si="48"/>
        <v>0</v>
      </c>
      <c r="U199" s="295"/>
      <c r="V199" s="295"/>
      <c r="W199" s="295"/>
      <c r="X199" s="297"/>
      <c r="Y199" s="297"/>
      <c r="Z199" s="297"/>
      <c r="AA199" s="297"/>
      <c r="AB199" s="297">
        <f>G199</f>
        <v>70</v>
      </c>
      <c r="AC199" s="297"/>
      <c r="AD199" s="297"/>
      <c r="AE199" s="297"/>
      <c r="AF199" s="297"/>
      <c r="AG199" s="297"/>
      <c r="AH199" s="297"/>
      <c r="AI199" s="301"/>
      <c r="AJ199" s="301"/>
      <c r="AK199" s="301"/>
      <c r="AL199" s="301"/>
      <c r="AM199" s="300">
        <v>1</v>
      </c>
      <c r="AN199" s="301"/>
      <c r="AO199" s="297"/>
      <c r="AP199" s="297"/>
      <c r="AQ199" s="297"/>
      <c r="AR199" s="297"/>
      <c r="AS199" s="182">
        <f t="shared" si="51"/>
        <v>0</v>
      </c>
      <c r="AT199" s="297"/>
      <c r="AU199" s="297"/>
      <c r="AV199" s="297"/>
      <c r="AW199" s="297"/>
      <c r="AX199" s="297"/>
      <c r="AY199" s="297"/>
      <c r="AZ199" s="297"/>
      <c r="BA199" s="297">
        <f>AB199</f>
        <v>70</v>
      </c>
      <c r="BB199" s="297"/>
      <c r="BC199" s="298" t="s">
        <v>524</v>
      </c>
      <c r="BD199" s="294"/>
    </row>
    <row r="200" spans="1:56" s="256" customFormat="1" ht="30.2" customHeight="1" outlineLevel="1">
      <c r="A200" s="352">
        <v>2</v>
      </c>
      <c r="B200" s="353" t="s">
        <v>229</v>
      </c>
      <c r="C200" s="352" t="s">
        <v>57</v>
      </c>
      <c r="D200" s="291"/>
      <c r="E200" s="292"/>
      <c r="F200" s="292"/>
      <c r="G200" s="293">
        <f>SUM(G201)</f>
        <v>75</v>
      </c>
      <c r="H200" s="294"/>
      <c r="I200" s="295"/>
      <c r="J200" s="295"/>
      <c r="K200" s="296"/>
      <c r="L200" s="296"/>
      <c r="M200" s="296"/>
      <c r="N200" s="296"/>
      <c r="O200" s="298"/>
      <c r="P200" s="295"/>
      <c r="Q200" s="295"/>
      <c r="R200" s="295"/>
      <c r="S200" s="295"/>
      <c r="T200" s="182">
        <f t="shared" si="48"/>
        <v>0</v>
      </c>
      <c r="U200" s="295"/>
      <c r="V200" s="295"/>
      <c r="W200" s="295"/>
      <c r="X200" s="293">
        <f t="shared" ref="X200:AA200" si="82">SUM(X201)</f>
        <v>0</v>
      </c>
      <c r="Y200" s="293">
        <f t="shared" si="82"/>
        <v>0</v>
      </c>
      <c r="Z200" s="293">
        <f t="shared" si="82"/>
        <v>0</v>
      </c>
      <c r="AA200" s="293">
        <f t="shared" si="82"/>
        <v>0</v>
      </c>
      <c r="AB200" s="293"/>
      <c r="AC200" s="293"/>
      <c r="AD200" s="293"/>
      <c r="AE200" s="293"/>
      <c r="AF200" s="293"/>
      <c r="AG200" s="293"/>
      <c r="AH200" s="293"/>
      <c r="AI200" s="293">
        <f t="shared" ref="AI200:AL200" si="83">SUM(AI201)</f>
        <v>0</v>
      </c>
      <c r="AJ200" s="293">
        <f t="shared" si="83"/>
        <v>0</v>
      </c>
      <c r="AK200" s="293">
        <f t="shared" si="83"/>
        <v>0</v>
      </c>
      <c r="AL200" s="293">
        <f t="shared" si="83"/>
        <v>0</v>
      </c>
      <c r="AM200" s="293"/>
      <c r="AN200" s="293">
        <f t="shared" ref="AN200:AO200" si="84">SUM(AN201)</f>
        <v>0</v>
      </c>
      <c r="AO200" s="293">
        <f t="shared" si="84"/>
        <v>0</v>
      </c>
      <c r="AP200" s="293"/>
      <c r="AQ200" s="293"/>
      <c r="AR200" s="293"/>
      <c r="AS200" s="182">
        <f t="shared" si="51"/>
        <v>0</v>
      </c>
      <c r="AT200" s="293"/>
      <c r="AU200" s="293"/>
      <c r="AV200" s="293"/>
      <c r="AW200" s="293">
        <f t="shared" ref="AW200:AZ200" si="85">SUM(AW201)</f>
        <v>0</v>
      </c>
      <c r="AX200" s="293">
        <f t="shared" si="85"/>
        <v>0</v>
      </c>
      <c r="AY200" s="293">
        <f t="shared" si="85"/>
        <v>0</v>
      </c>
      <c r="AZ200" s="293">
        <f t="shared" si="85"/>
        <v>0</v>
      </c>
      <c r="BA200" s="293"/>
      <c r="BB200" s="297"/>
      <c r="BC200" s="298"/>
      <c r="BD200" s="294"/>
    </row>
    <row r="201" spans="1:56" s="256" customFormat="1" ht="30.2" customHeight="1" outlineLevel="1">
      <c r="A201" s="282">
        <v>2.1</v>
      </c>
      <c r="B201" s="282" t="s">
        <v>418</v>
      </c>
      <c r="C201" s="282" t="s">
        <v>58</v>
      </c>
      <c r="D201" s="291"/>
      <c r="E201" s="292"/>
      <c r="F201" s="292"/>
      <c r="G201" s="299">
        <v>75</v>
      </c>
      <c r="H201" s="294"/>
      <c r="I201" s="295"/>
      <c r="J201" s="295"/>
      <c r="K201" s="296"/>
      <c r="L201" s="296"/>
      <c r="M201" s="296"/>
      <c r="N201" s="296"/>
      <c r="O201" s="298" t="s">
        <v>479</v>
      </c>
      <c r="P201" s="295"/>
      <c r="Q201" s="295"/>
      <c r="R201" s="295"/>
      <c r="S201" s="295"/>
      <c r="T201" s="182">
        <f t="shared" si="48"/>
        <v>0</v>
      </c>
      <c r="U201" s="295"/>
      <c r="V201" s="295"/>
      <c r="W201" s="295"/>
      <c r="X201" s="297"/>
      <c r="Y201" s="297"/>
      <c r="Z201" s="297"/>
      <c r="AA201" s="297"/>
      <c r="AB201" s="299">
        <v>75</v>
      </c>
      <c r="AC201" s="297"/>
      <c r="AD201" s="297"/>
      <c r="AE201" s="297"/>
      <c r="AF201" s="297"/>
      <c r="AG201" s="297"/>
      <c r="AH201" s="297"/>
      <c r="AI201" s="301"/>
      <c r="AJ201" s="301"/>
      <c r="AK201" s="301"/>
      <c r="AL201" s="301"/>
      <c r="AM201" s="300">
        <v>1</v>
      </c>
      <c r="AN201" s="301"/>
      <c r="AO201" s="297"/>
      <c r="AP201" s="297"/>
      <c r="AQ201" s="297"/>
      <c r="AR201" s="297"/>
      <c r="AS201" s="182">
        <f t="shared" si="51"/>
        <v>0</v>
      </c>
      <c r="AT201" s="297"/>
      <c r="AU201" s="297"/>
      <c r="AV201" s="297"/>
      <c r="AW201" s="297"/>
      <c r="AX201" s="297"/>
      <c r="AY201" s="297"/>
      <c r="AZ201" s="297"/>
      <c r="BA201" s="297">
        <f>AB201</f>
        <v>75</v>
      </c>
      <c r="BB201" s="297"/>
      <c r="BC201" s="298" t="s">
        <v>524</v>
      </c>
      <c r="BD201" s="294"/>
    </row>
    <row r="202" spans="1:56" ht="30.2" customHeight="1">
      <c r="A202" s="282"/>
      <c r="B202" s="282"/>
      <c r="C202" s="282"/>
      <c r="D202" s="295"/>
      <c r="E202" s="296"/>
      <c r="F202" s="296"/>
      <c r="G202" s="295"/>
      <c r="H202" s="312"/>
      <c r="I202" s="312"/>
      <c r="J202" s="312"/>
      <c r="K202" s="313"/>
      <c r="L202" s="313"/>
      <c r="M202" s="296"/>
      <c r="N202" s="296"/>
      <c r="O202" s="298"/>
      <c r="P202" s="297"/>
      <c r="Q202" s="297"/>
      <c r="R202" s="297"/>
      <c r="S202" s="297"/>
      <c r="T202" s="182">
        <f t="shared" si="48"/>
        <v>0</v>
      </c>
      <c r="U202" s="297"/>
      <c r="V202" s="297"/>
      <c r="W202" s="297"/>
      <c r="X202" s="297"/>
      <c r="Y202" s="297"/>
      <c r="Z202" s="297"/>
      <c r="AA202" s="297"/>
      <c r="AB202" s="297"/>
      <c r="AC202" s="301"/>
      <c r="AD202" s="301"/>
      <c r="AE202" s="301"/>
      <c r="AF202" s="301"/>
      <c r="AG202" s="301"/>
      <c r="AH202" s="301"/>
      <c r="AI202" s="301"/>
      <c r="AJ202" s="297"/>
      <c r="AK202" s="297"/>
      <c r="AL202" s="297"/>
      <c r="AM202" s="297"/>
      <c r="AN202" s="297"/>
      <c r="AO202" s="297"/>
      <c r="AP202" s="297"/>
      <c r="AQ202" s="297"/>
      <c r="AR202" s="297"/>
      <c r="AS202" s="182">
        <f t="shared" si="51"/>
        <v>0</v>
      </c>
      <c r="AT202" s="297"/>
      <c r="AU202" s="297"/>
      <c r="AV202" s="297"/>
      <c r="AW202" s="297"/>
      <c r="AX202" s="297"/>
      <c r="AY202" s="297"/>
      <c r="AZ202" s="297"/>
      <c r="BA202" s="297"/>
      <c r="BB202" s="318"/>
      <c r="BC202" s="298"/>
      <c r="BD202" s="102"/>
    </row>
    <row r="203" spans="1:56" ht="30.2" customHeight="1" outlineLevel="1">
      <c r="A203" s="284"/>
      <c r="B203" s="284" t="s">
        <v>129</v>
      </c>
      <c r="C203" s="284"/>
      <c r="D203" s="312"/>
      <c r="E203" s="313"/>
      <c r="F203" s="313"/>
      <c r="G203" s="312"/>
      <c r="H203" s="312"/>
      <c r="I203" s="312"/>
      <c r="J203" s="312"/>
      <c r="K203" s="313"/>
      <c r="L203" s="313"/>
      <c r="M203" s="313"/>
      <c r="N203" s="313"/>
      <c r="O203" s="316"/>
      <c r="P203" s="314"/>
      <c r="Q203" s="314"/>
      <c r="R203" s="314"/>
      <c r="S203" s="314"/>
      <c r="T203" s="182">
        <f t="shared" ref="T203:T234" si="86">SUM(P203:S203)</f>
        <v>0</v>
      </c>
      <c r="U203" s="314"/>
      <c r="V203" s="314"/>
      <c r="W203" s="314"/>
      <c r="X203" s="314"/>
      <c r="Y203" s="314"/>
      <c r="Z203" s="314"/>
      <c r="AA203" s="314"/>
      <c r="AB203" s="314"/>
      <c r="AC203" s="315"/>
      <c r="AD203" s="315"/>
      <c r="AE203" s="315"/>
      <c r="AF203" s="315"/>
      <c r="AG203" s="315"/>
      <c r="AH203" s="315"/>
      <c r="AI203" s="315"/>
      <c r="AJ203" s="314"/>
      <c r="AK203" s="314"/>
      <c r="AL203" s="314"/>
      <c r="AM203" s="314"/>
      <c r="AN203" s="314"/>
      <c r="AO203" s="314"/>
      <c r="AP203" s="314"/>
      <c r="AQ203" s="314"/>
      <c r="AR203" s="314"/>
      <c r="AS203" s="182">
        <f t="shared" ref="AS203:AS234" si="87">SUM(AO203:AR203)</f>
        <v>0</v>
      </c>
      <c r="AT203" s="314"/>
      <c r="AU203" s="314"/>
      <c r="AV203" s="314"/>
      <c r="AW203" s="314"/>
      <c r="AX203" s="314"/>
      <c r="AY203" s="314"/>
      <c r="AZ203" s="314"/>
      <c r="BA203" s="314"/>
      <c r="BB203" s="314"/>
      <c r="BC203" s="316"/>
      <c r="BD203" s="311"/>
    </row>
    <row r="204" spans="1:56" ht="30.2" customHeight="1" outlineLevel="1">
      <c r="A204" s="283">
        <v>1</v>
      </c>
      <c r="B204" s="283" t="s">
        <v>230</v>
      </c>
      <c r="C204" s="283" t="s">
        <v>169</v>
      </c>
      <c r="D204" s="317"/>
      <c r="E204" s="319"/>
      <c r="F204" s="319"/>
      <c r="G204" s="317"/>
      <c r="H204" s="317"/>
      <c r="I204" s="317"/>
      <c r="J204" s="317"/>
      <c r="K204" s="319"/>
      <c r="L204" s="319"/>
      <c r="M204" s="319"/>
      <c r="N204" s="319"/>
      <c r="O204" s="322"/>
      <c r="P204" s="320"/>
      <c r="Q204" s="320">
        <v>1.473342572</v>
      </c>
      <c r="R204" s="320"/>
      <c r="S204" s="320"/>
      <c r="T204" s="182">
        <f t="shared" si="86"/>
        <v>1.473342572</v>
      </c>
      <c r="U204" s="320"/>
      <c r="V204" s="320"/>
      <c r="W204" s="248"/>
      <c r="X204" s="248"/>
      <c r="Y204" s="248"/>
      <c r="Z204" s="248"/>
      <c r="AA204" s="248"/>
      <c r="AB204" s="248"/>
      <c r="AC204" s="321"/>
      <c r="AD204" s="321"/>
      <c r="AE204" s="321"/>
      <c r="AF204" s="321"/>
      <c r="AG204" s="321"/>
      <c r="AH204" s="321"/>
      <c r="AI204" s="321"/>
      <c r="AJ204" s="248"/>
      <c r="AK204" s="248"/>
      <c r="AL204" s="248"/>
      <c r="AM204" s="248"/>
      <c r="AN204" s="248"/>
      <c r="AO204" s="320"/>
      <c r="AP204" s="320">
        <v>1.473342572</v>
      </c>
      <c r="AQ204" s="320"/>
      <c r="AR204" s="320"/>
      <c r="AS204" s="182">
        <f t="shared" si="87"/>
        <v>1.473342572</v>
      </c>
      <c r="AT204" s="320"/>
      <c r="AU204" s="320"/>
      <c r="AV204" s="248"/>
      <c r="AW204" s="248"/>
      <c r="AX204" s="248"/>
      <c r="AY204" s="248"/>
      <c r="AZ204" s="248"/>
      <c r="BA204" s="248"/>
      <c r="BB204" s="320"/>
      <c r="BC204" s="322"/>
      <c r="BD204" s="139" t="s">
        <v>172</v>
      </c>
    </row>
    <row r="205" spans="1:56" ht="30.2" customHeight="1" outlineLevel="1">
      <c r="A205" s="283">
        <v>2</v>
      </c>
      <c r="B205" s="283" t="s">
        <v>231</v>
      </c>
      <c r="C205" s="283" t="s">
        <v>169</v>
      </c>
      <c r="D205" s="317"/>
      <c r="E205" s="319"/>
      <c r="F205" s="319"/>
      <c r="G205" s="317"/>
      <c r="H205" s="317"/>
      <c r="I205" s="317"/>
      <c r="J205" s="317"/>
      <c r="K205" s="319"/>
      <c r="L205" s="319"/>
      <c r="M205" s="319"/>
      <c r="N205" s="319"/>
      <c r="O205" s="322"/>
      <c r="P205" s="320"/>
      <c r="Q205" s="320">
        <v>2.3246000000000002</v>
      </c>
      <c r="R205" s="320"/>
      <c r="S205" s="320"/>
      <c r="T205" s="182">
        <f t="shared" si="86"/>
        <v>2.3246000000000002</v>
      </c>
      <c r="U205" s="320"/>
      <c r="V205" s="320"/>
      <c r="W205" s="248"/>
      <c r="X205" s="248"/>
      <c r="Y205" s="248"/>
      <c r="Z205" s="248"/>
      <c r="AA205" s="248"/>
      <c r="AB205" s="248"/>
      <c r="AC205" s="321"/>
      <c r="AD205" s="321"/>
      <c r="AE205" s="321"/>
      <c r="AF205" s="321"/>
      <c r="AG205" s="321"/>
      <c r="AH205" s="321"/>
      <c r="AI205" s="321"/>
      <c r="AJ205" s="248"/>
      <c r="AK205" s="248"/>
      <c r="AL205" s="248"/>
      <c r="AM205" s="248"/>
      <c r="AN205" s="248"/>
      <c r="AO205" s="320"/>
      <c r="AP205" s="320">
        <v>2.3246000000000002</v>
      </c>
      <c r="AQ205" s="320"/>
      <c r="AR205" s="320"/>
      <c r="AS205" s="182">
        <f t="shared" si="87"/>
        <v>2.3246000000000002</v>
      </c>
      <c r="AT205" s="320"/>
      <c r="AU205" s="320"/>
      <c r="AV205" s="248"/>
      <c r="AW205" s="248"/>
      <c r="AX205" s="248"/>
      <c r="AY205" s="248"/>
      <c r="AZ205" s="248"/>
      <c r="BA205" s="248"/>
      <c r="BB205" s="320"/>
      <c r="BC205" s="322"/>
      <c r="BD205" s="139" t="s">
        <v>172</v>
      </c>
    </row>
    <row r="206" spans="1:56" ht="30.2" customHeight="1" outlineLevel="1">
      <c r="A206" s="283">
        <v>3</v>
      </c>
      <c r="B206" s="283" t="s">
        <v>232</v>
      </c>
      <c r="C206" s="283" t="s">
        <v>169</v>
      </c>
      <c r="D206" s="317"/>
      <c r="E206" s="319"/>
      <c r="F206" s="319"/>
      <c r="G206" s="317"/>
      <c r="H206" s="317"/>
      <c r="I206" s="317"/>
      <c r="J206" s="317"/>
      <c r="K206" s="319"/>
      <c r="L206" s="319"/>
      <c r="M206" s="319"/>
      <c r="N206" s="319"/>
      <c r="O206" s="322"/>
      <c r="P206" s="320"/>
      <c r="Q206" s="320">
        <v>0.57024680000000005</v>
      </c>
      <c r="R206" s="320"/>
      <c r="S206" s="320"/>
      <c r="T206" s="182">
        <f t="shared" si="86"/>
        <v>0.57024680000000005</v>
      </c>
      <c r="U206" s="320"/>
      <c r="V206" s="320"/>
      <c r="W206" s="248"/>
      <c r="X206" s="248"/>
      <c r="Y206" s="248"/>
      <c r="Z206" s="248"/>
      <c r="AA206" s="248"/>
      <c r="AB206" s="248"/>
      <c r="AC206" s="321"/>
      <c r="AD206" s="321"/>
      <c r="AE206" s="321"/>
      <c r="AF206" s="321"/>
      <c r="AG206" s="321"/>
      <c r="AH206" s="321"/>
      <c r="AI206" s="321"/>
      <c r="AJ206" s="248"/>
      <c r="AK206" s="248"/>
      <c r="AL206" s="248"/>
      <c r="AM206" s="248"/>
      <c r="AN206" s="248"/>
      <c r="AO206" s="320"/>
      <c r="AP206" s="320">
        <v>0.57024680000000005</v>
      </c>
      <c r="AQ206" s="320"/>
      <c r="AR206" s="320"/>
      <c r="AS206" s="182">
        <f t="shared" si="87"/>
        <v>0.57024680000000005</v>
      </c>
      <c r="AT206" s="320"/>
      <c r="AU206" s="320"/>
      <c r="AV206" s="248"/>
      <c r="AW206" s="248"/>
      <c r="AX206" s="248"/>
      <c r="AY206" s="248"/>
      <c r="AZ206" s="248"/>
      <c r="BA206" s="248"/>
      <c r="BB206" s="320"/>
      <c r="BC206" s="322"/>
      <c r="BD206" s="139" t="s">
        <v>172</v>
      </c>
    </row>
    <row r="207" spans="1:56" ht="30.2" customHeight="1" outlineLevel="1">
      <c r="A207" s="283">
        <v>4</v>
      </c>
      <c r="B207" s="283" t="s">
        <v>233</v>
      </c>
      <c r="C207" s="283" t="s">
        <v>169</v>
      </c>
      <c r="D207" s="317"/>
      <c r="E207" s="319"/>
      <c r="F207" s="319"/>
      <c r="G207" s="317"/>
      <c r="H207" s="317"/>
      <c r="I207" s="317"/>
      <c r="J207" s="317"/>
      <c r="K207" s="319"/>
      <c r="L207" s="319"/>
      <c r="M207" s="319"/>
      <c r="N207" s="319"/>
      <c r="O207" s="322"/>
      <c r="P207" s="320"/>
      <c r="Q207" s="320">
        <v>0.57796400000000003</v>
      </c>
      <c r="R207" s="320"/>
      <c r="S207" s="320"/>
      <c r="T207" s="182">
        <f t="shared" si="86"/>
        <v>0.57796400000000003</v>
      </c>
      <c r="U207" s="320"/>
      <c r="V207" s="320"/>
      <c r="W207" s="248"/>
      <c r="X207" s="248"/>
      <c r="Y207" s="248"/>
      <c r="Z207" s="248"/>
      <c r="AA207" s="248"/>
      <c r="AB207" s="248"/>
      <c r="AC207" s="321"/>
      <c r="AD207" s="321"/>
      <c r="AE207" s="321"/>
      <c r="AF207" s="321"/>
      <c r="AG207" s="321"/>
      <c r="AH207" s="321"/>
      <c r="AI207" s="321"/>
      <c r="AJ207" s="248"/>
      <c r="AK207" s="248"/>
      <c r="AL207" s="248"/>
      <c r="AM207" s="248"/>
      <c r="AN207" s="248"/>
      <c r="AO207" s="320"/>
      <c r="AP207" s="320">
        <v>0.57796400000000003</v>
      </c>
      <c r="AQ207" s="320"/>
      <c r="AR207" s="320"/>
      <c r="AS207" s="182">
        <f t="shared" si="87"/>
        <v>0.57796400000000003</v>
      </c>
      <c r="AT207" s="320"/>
      <c r="AU207" s="320"/>
      <c r="AV207" s="248"/>
      <c r="AW207" s="248"/>
      <c r="AX207" s="248"/>
      <c r="AY207" s="248"/>
      <c r="AZ207" s="248"/>
      <c r="BA207" s="248"/>
      <c r="BB207" s="320"/>
      <c r="BC207" s="322"/>
      <c r="BD207" s="139" t="s">
        <v>172</v>
      </c>
    </row>
    <row r="208" spans="1:56" ht="30.2" customHeight="1" outlineLevel="1">
      <c r="A208" s="283">
        <v>5</v>
      </c>
      <c r="B208" s="283" t="s">
        <v>234</v>
      </c>
      <c r="C208" s="283" t="s">
        <v>169</v>
      </c>
      <c r="D208" s="317"/>
      <c r="E208" s="319"/>
      <c r="F208" s="319"/>
      <c r="G208" s="317"/>
      <c r="H208" s="317"/>
      <c r="I208" s="317"/>
      <c r="J208" s="317"/>
      <c r="K208" s="319"/>
      <c r="L208" s="319"/>
      <c r="M208" s="319"/>
      <c r="N208" s="319"/>
      <c r="O208" s="322"/>
      <c r="P208" s="320"/>
      <c r="Q208" s="320">
        <v>2.0319305000000001</v>
      </c>
      <c r="R208" s="320"/>
      <c r="S208" s="320"/>
      <c r="T208" s="182">
        <f t="shared" si="86"/>
        <v>2.0319305000000001</v>
      </c>
      <c r="U208" s="320"/>
      <c r="V208" s="320"/>
      <c r="W208" s="248"/>
      <c r="X208" s="248"/>
      <c r="Y208" s="248"/>
      <c r="Z208" s="248"/>
      <c r="AA208" s="248"/>
      <c r="AB208" s="248"/>
      <c r="AC208" s="321"/>
      <c r="AD208" s="321"/>
      <c r="AE208" s="321"/>
      <c r="AF208" s="321"/>
      <c r="AG208" s="321"/>
      <c r="AH208" s="321"/>
      <c r="AI208" s="321"/>
      <c r="AJ208" s="248"/>
      <c r="AK208" s="248"/>
      <c r="AL208" s="248"/>
      <c r="AM208" s="248"/>
      <c r="AN208" s="248"/>
      <c r="AO208" s="320"/>
      <c r="AP208" s="320">
        <v>2.0319305000000001</v>
      </c>
      <c r="AQ208" s="320"/>
      <c r="AR208" s="320"/>
      <c r="AS208" s="182">
        <f t="shared" si="87"/>
        <v>2.0319305000000001</v>
      </c>
      <c r="AT208" s="320"/>
      <c r="AU208" s="320"/>
      <c r="AV208" s="248"/>
      <c r="AW208" s="248"/>
      <c r="AX208" s="248"/>
      <c r="AY208" s="248"/>
      <c r="AZ208" s="248"/>
      <c r="BA208" s="248"/>
      <c r="BB208" s="320"/>
      <c r="BC208" s="322"/>
      <c r="BD208" s="323" t="s">
        <v>172</v>
      </c>
    </row>
    <row r="209" spans="1:56" ht="30.2" customHeight="1" outlineLevel="1">
      <c r="A209" s="283">
        <v>6</v>
      </c>
      <c r="B209" s="283" t="s">
        <v>235</v>
      </c>
      <c r="C209" s="283" t="s">
        <v>169</v>
      </c>
      <c r="D209" s="317"/>
      <c r="E209" s="319"/>
      <c r="F209" s="319"/>
      <c r="G209" s="317"/>
      <c r="H209" s="317"/>
      <c r="I209" s="317"/>
      <c r="J209" s="317"/>
      <c r="K209" s="319"/>
      <c r="L209" s="319"/>
      <c r="M209" s="319"/>
      <c r="N209" s="319"/>
      <c r="O209" s="322"/>
      <c r="P209" s="320"/>
      <c r="Q209" s="320">
        <v>5.8625346629999999</v>
      </c>
      <c r="R209" s="320"/>
      <c r="S209" s="320"/>
      <c r="T209" s="182">
        <f t="shared" si="86"/>
        <v>5.8625346629999999</v>
      </c>
      <c r="U209" s="320"/>
      <c r="V209" s="320"/>
      <c r="W209" s="248"/>
      <c r="X209" s="248"/>
      <c r="Y209" s="248"/>
      <c r="Z209" s="248"/>
      <c r="AA209" s="248"/>
      <c r="AB209" s="248"/>
      <c r="AC209" s="321"/>
      <c r="AD209" s="321"/>
      <c r="AE209" s="321"/>
      <c r="AF209" s="321"/>
      <c r="AG209" s="321"/>
      <c r="AH209" s="321"/>
      <c r="AI209" s="321"/>
      <c r="AJ209" s="248"/>
      <c r="AK209" s="248"/>
      <c r="AL209" s="248"/>
      <c r="AM209" s="248"/>
      <c r="AN209" s="248"/>
      <c r="AO209" s="320"/>
      <c r="AP209" s="320">
        <v>5.8625346629999999</v>
      </c>
      <c r="AQ209" s="320"/>
      <c r="AR209" s="320"/>
      <c r="AS209" s="182">
        <f t="shared" si="87"/>
        <v>5.8625346629999999</v>
      </c>
      <c r="AT209" s="320"/>
      <c r="AU209" s="320"/>
      <c r="AV209" s="248"/>
      <c r="AW209" s="248"/>
      <c r="AX209" s="248"/>
      <c r="AY209" s="248"/>
      <c r="AZ209" s="248"/>
      <c r="BA209" s="248"/>
      <c r="BB209" s="320"/>
      <c r="BC209" s="322"/>
      <c r="BD209" s="139" t="s">
        <v>172</v>
      </c>
    </row>
    <row r="210" spans="1:56" ht="30.2" customHeight="1" outlineLevel="1">
      <c r="A210" s="283">
        <v>7</v>
      </c>
      <c r="B210" s="283" t="s">
        <v>236</v>
      </c>
      <c r="C210" s="283" t="s">
        <v>169</v>
      </c>
      <c r="D210" s="317"/>
      <c r="E210" s="319"/>
      <c r="F210" s="319"/>
      <c r="G210" s="317"/>
      <c r="H210" s="317"/>
      <c r="I210" s="317"/>
      <c r="J210" s="317"/>
      <c r="K210" s="319"/>
      <c r="L210" s="319"/>
      <c r="M210" s="319"/>
      <c r="N210" s="319"/>
      <c r="O210" s="322"/>
      <c r="P210" s="320"/>
      <c r="Q210" s="320">
        <v>1.6478699999999999</v>
      </c>
      <c r="R210" s="320"/>
      <c r="S210" s="320"/>
      <c r="T210" s="182">
        <f t="shared" si="86"/>
        <v>1.6478699999999999</v>
      </c>
      <c r="U210" s="320"/>
      <c r="V210" s="320"/>
      <c r="W210" s="248"/>
      <c r="X210" s="248"/>
      <c r="Y210" s="248"/>
      <c r="Z210" s="248"/>
      <c r="AA210" s="248"/>
      <c r="AB210" s="248"/>
      <c r="AC210" s="321"/>
      <c r="AD210" s="321"/>
      <c r="AE210" s="321"/>
      <c r="AF210" s="321"/>
      <c r="AG210" s="321"/>
      <c r="AH210" s="321"/>
      <c r="AI210" s="321"/>
      <c r="AJ210" s="248"/>
      <c r="AK210" s="248"/>
      <c r="AL210" s="248"/>
      <c r="AM210" s="248"/>
      <c r="AN210" s="248"/>
      <c r="AO210" s="320"/>
      <c r="AP210" s="320">
        <v>1.6478699999999999</v>
      </c>
      <c r="AQ210" s="320"/>
      <c r="AR210" s="320"/>
      <c r="AS210" s="182">
        <f t="shared" si="87"/>
        <v>1.6478699999999999</v>
      </c>
      <c r="AT210" s="320"/>
      <c r="AU210" s="320"/>
      <c r="AV210" s="248"/>
      <c r="AW210" s="248"/>
      <c r="AX210" s="248"/>
      <c r="AY210" s="248"/>
      <c r="AZ210" s="248"/>
      <c r="BA210" s="248"/>
      <c r="BB210" s="320"/>
      <c r="BC210" s="322"/>
      <c r="BD210" s="139" t="s">
        <v>172</v>
      </c>
    </row>
    <row r="211" spans="1:56" ht="30.2" customHeight="1" outlineLevel="1">
      <c r="A211" s="283">
        <v>8</v>
      </c>
      <c r="B211" s="283" t="s">
        <v>237</v>
      </c>
      <c r="C211" s="283" t="s">
        <v>169</v>
      </c>
      <c r="D211" s="317"/>
      <c r="E211" s="319"/>
      <c r="F211" s="319"/>
      <c r="G211" s="317"/>
      <c r="H211" s="317"/>
      <c r="I211" s="317"/>
      <c r="J211" s="317"/>
      <c r="K211" s="319"/>
      <c r="L211" s="319"/>
      <c r="M211" s="319"/>
      <c r="N211" s="319"/>
      <c r="O211" s="322"/>
      <c r="P211" s="320"/>
      <c r="Q211" s="320">
        <v>2.218399056</v>
      </c>
      <c r="R211" s="320"/>
      <c r="S211" s="320"/>
      <c r="T211" s="182">
        <f t="shared" si="86"/>
        <v>2.218399056</v>
      </c>
      <c r="U211" s="320"/>
      <c r="V211" s="320"/>
      <c r="W211" s="248"/>
      <c r="X211" s="248"/>
      <c r="Y211" s="248"/>
      <c r="Z211" s="248"/>
      <c r="AA211" s="248"/>
      <c r="AB211" s="248"/>
      <c r="AC211" s="321"/>
      <c r="AD211" s="321"/>
      <c r="AE211" s="321"/>
      <c r="AF211" s="321"/>
      <c r="AG211" s="321"/>
      <c r="AH211" s="321"/>
      <c r="AI211" s="321"/>
      <c r="AJ211" s="248"/>
      <c r="AK211" s="248"/>
      <c r="AL211" s="248"/>
      <c r="AM211" s="248"/>
      <c r="AN211" s="248"/>
      <c r="AO211" s="320"/>
      <c r="AP211" s="320">
        <v>2.218399056</v>
      </c>
      <c r="AQ211" s="320"/>
      <c r="AR211" s="320"/>
      <c r="AS211" s="182">
        <f t="shared" si="87"/>
        <v>2.218399056</v>
      </c>
      <c r="AT211" s="320"/>
      <c r="AU211" s="320"/>
      <c r="AV211" s="248"/>
      <c r="AW211" s="248"/>
      <c r="AX211" s="248"/>
      <c r="AY211" s="248"/>
      <c r="AZ211" s="248"/>
      <c r="BA211" s="248"/>
      <c r="BB211" s="320"/>
      <c r="BC211" s="322"/>
      <c r="BD211" s="139" t="s">
        <v>172</v>
      </c>
    </row>
    <row r="212" spans="1:56" ht="30.2" customHeight="1" outlineLevel="1">
      <c r="A212" s="283">
        <v>9</v>
      </c>
      <c r="B212" s="283" t="s">
        <v>238</v>
      </c>
      <c r="C212" s="283" t="s">
        <v>169</v>
      </c>
      <c r="D212" s="317"/>
      <c r="E212" s="319"/>
      <c r="F212" s="319"/>
      <c r="G212" s="317"/>
      <c r="H212" s="317"/>
      <c r="I212" s="317"/>
      <c r="J212" s="317"/>
      <c r="K212" s="319"/>
      <c r="L212" s="319"/>
      <c r="M212" s="319"/>
      <c r="N212" s="319"/>
      <c r="O212" s="322"/>
      <c r="P212" s="320"/>
      <c r="Q212" s="320">
        <v>0.58051280000000005</v>
      </c>
      <c r="R212" s="320"/>
      <c r="S212" s="320"/>
      <c r="T212" s="182">
        <f t="shared" si="86"/>
        <v>0.58051280000000005</v>
      </c>
      <c r="U212" s="320"/>
      <c r="V212" s="320"/>
      <c r="W212" s="248"/>
      <c r="X212" s="248"/>
      <c r="Y212" s="248"/>
      <c r="Z212" s="248"/>
      <c r="AA212" s="248"/>
      <c r="AB212" s="248"/>
      <c r="AC212" s="321"/>
      <c r="AD212" s="321"/>
      <c r="AE212" s="321"/>
      <c r="AF212" s="321"/>
      <c r="AG212" s="321"/>
      <c r="AH212" s="321"/>
      <c r="AI212" s="321"/>
      <c r="AJ212" s="248"/>
      <c r="AK212" s="248"/>
      <c r="AL212" s="248"/>
      <c r="AM212" s="248"/>
      <c r="AN212" s="248"/>
      <c r="AO212" s="320"/>
      <c r="AP212" s="320">
        <v>0.58051280000000005</v>
      </c>
      <c r="AQ212" s="320"/>
      <c r="AR212" s="320"/>
      <c r="AS212" s="182">
        <f t="shared" si="87"/>
        <v>0.58051280000000005</v>
      </c>
      <c r="AT212" s="320"/>
      <c r="AU212" s="320"/>
      <c r="AV212" s="248"/>
      <c r="AW212" s="248"/>
      <c r="AX212" s="248"/>
      <c r="AY212" s="248"/>
      <c r="AZ212" s="248"/>
      <c r="BA212" s="248"/>
      <c r="BB212" s="320"/>
      <c r="BC212" s="322"/>
      <c r="BD212" s="323" t="s">
        <v>172</v>
      </c>
    </row>
    <row r="213" spans="1:56" ht="30.2" customHeight="1" outlineLevel="1">
      <c r="A213" s="283">
        <v>10</v>
      </c>
      <c r="B213" s="283" t="s">
        <v>239</v>
      </c>
      <c r="C213" s="283" t="s">
        <v>169</v>
      </c>
      <c r="D213" s="317"/>
      <c r="E213" s="319"/>
      <c r="F213" s="319"/>
      <c r="G213" s="317"/>
      <c r="H213" s="317"/>
      <c r="I213" s="317"/>
      <c r="J213" s="317"/>
      <c r="K213" s="319"/>
      <c r="L213" s="319"/>
      <c r="M213" s="319"/>
      <c r="N213" s="319"/>
      <c r="O213" s="322"/>
      <c r="P213" s="320"/>
      <c r="Q213" s="320"/>
      <c r="R213" s="320">
        <v>1.50150162</v>
      </c>
      <c r="S213" s="320"/>
      <c r="T213" s="182">
        <f t="shared" si="86"/>
        <v>1.50150162</v>
      </c>
      <c r="U213" s="320"/>
      <c r="V213" s="320"/>
      <c r="W213" s="248"/>
      <c r="X213" s="248"/>
      <c r="Y213" s="248"/>
      <c r="Z213" s="248"/>
      <c r="AA213" s="248"/>
      <c r="AB213" s="248"/>
      <c r="AC213" s="321"/>
      <c r="AD213" s="321"/>
      <c r="AE213" s="321"/>
      <c r="AF213" s="321"/>
      <c r="AG213" s="321"/>
      <c r="AH213" s="321"/>
      <c r="AI213" s="321"/>
      <c r="AJ213" s="248"/>
      <c r="AK213" s="248"/>
      <c r="AL213" s="248"/>
      <c r="AM213" s="248"/>
      <c r="AN213" s="248"/>
      <c r="AO213" s="320"/>
      <c r="AP213" s="320"/>
      <c r="AQ213" s="320">
        <v>1.50150162</v>
      </c>
      <c r="AR213" s="320"/>
      <c r="AS213" s="182">
        <f t="shared" si="87"/>
        <v>1.50150162</v>
      </c>
      <c r="AT213" s="320"/>
      <c r="AU213" s="320"/>
      <c r="AV213" s="248"/>
      <c r="AW213" s="248"/>
      <c r="AX213" s="248"/>
      <c r="AY213" s="248"/>
      <c r="AZ213" s="248"/>
      <c r="BA213" s="248"/>
      <c r="BB213" s="320"/>
      <c r="BC213" s="322"/>
      <c r="BD213" s="139" t="s">
        <v>172</v>
      </c>
    </row>
    <row r="214" spans="1:56" ht="30.2" customHeight="1" outlineLevel="1">
      <c r="A214" s="283">
        <v>11</v>
      </c>
      <c r="B214" s="283" t="s">
        <v>240</v>
      </c>
      <c r="C214" s="283" t="s">
        <v>169</v>
      </c>
      <c r="D214" s="317"/>
      <c r="E214" s="319"/>
      <c r="F214" s="319"/>
      <c r="G214" s="317"/>
      <c r="H214" s="317"/>
      <c r="I214" s="317"/>
      <c r="J214" s="317"/>
      <c r="K214" s="319"/>
      <c r="L214" s="319"/>
      <c r="M214" s="319"/>
      <c r="N214" s="319"/>
      <c r="O214" s="322"/>
      <c r="P214" s="320"/>
      <c r="Q214" s="320"/>
      <c r="R214" s="320"/>
      <c r="S214" s="320"/>
      <c r="T214" s="182">
        <f t="shared" si="86"/>
        <v>0</v>
      </c>
      <c r="U214" s="320"/>
      <c r="V214" s="320"/>
      <c r="W214" s="248"/>
      <c r="X214" s="248"/>
      <c r="Y214" s="248"/>
      <c r="Z214" s="248"/>
      <c r="AA214" s="248"/>
      <c r="AB214" s="248"/>
      <c r="AC214" s="321"/>
      <c r="AD214" s="321"/>
      <c r="AE214" s="321"/>
      <c r="AF214" s="321"/>
      <c r="AG214" s="321"/>
      <c r="AH214" s="321"/>
      <c r="AI214" s="321"/>
      <c r="AJ214" s="248"/>
      <c r="AK214" s="248"/>
      <c r="AL214" s="248"/>
      <c r="AM214" s="248"/>
      <c r="AN214" s="248"/>
      <c r="AO214" s="320"/>
      <c r="AP214" s="320"/>
      <c r="AQ214" s="320"/>
      <c r="AR214" s="320"/>
      <c r="AS214" s="182">
        <f t="shared" si="87"/>
        <v>0</v>
      </c>
      <c r="AT214" s="320"/>
      <c r="AU214" s="320"/>
      <c r="AV214" s="248"/>
      <c r="AW214" s="248"/>
      <c r="AX214" s="248"/>
      <c r="AY214" s="248"/>
      <c r="AZ214" s="248"/>
      <c r="BA214" s="248"/>
      <c r="BB214" s="320"/>
      <c r="BC214" s="322"/>
      <c r="BD214" s="139" t="s">
        <v>172</v>
      </c>
    </row>
    <row r="215" spans="1:56" ht="30.2" customHeight="1" outlineLevel="1">
      <c r="A215" s="283">
        <v>12</v>
      </c>
      <c r="B215" s="283" t="s">
        <v>241</v>
      </c>
      <c r="C215" s="283" t="s">
        <v>169</v>
      </c>
      <c r="D215" s="317"/>
      <c r="E215" s="319"/>
      <c r="F215" s="319"/>
      <c r="G215" s="317"/>
      <c r="H215" s="317"/>
      <c r="I215" s="317"/>
      <c r="J215" s="317"/>
      <c r="K215" s="319"/>
      <c r="L215" s="319"/>
      <c r="M215" s="319"/>
      <c r="N215" s="319"/>
      <c r="O215" s="322"/>
      <c r="P215" s="320"/>
      <c r="Q215" s="320"/>
      <c r="R215" s="320"/>
      <c r="S215" s="320">
        <v>2.4539</v>
      </c>
      <c r="T215" s="182">
        <f t="shared" si="86"/>
        <v>2.4539</v>
      </c>
      <c r="U215" s="320"/>
      <c r="V215" s="320"/>
      <c r="W215" s="248"/>
      <c r="X215" s="248"/>
      <c r="Y215" s="248"/>
      <c r="Z215" s="248"/>
      <c r="AA215" s="248"/>
      <c r="AB215" s="248"/>
      <c r="AC215" s="321"/>
      <c r="AD215" s="321"/>
      <c r="AE215" s="321"/>
      <c r="AF215" s="321"/>
      <c r="AG215" s="321"/>
      <c r="AH215" s="321"/>
      <c r="AI215" s="321"/>
      <c r="AJ215" s="248"/>
      <c r="AK215" s="248"/>
      <c r="AL215" s="248"/>
      <c r="AM215" s="248"/>
      <c r="AN215" s="248"/>
      <c r="AO215" s="320"/>
      <c r="AP215" s="320"/>
      <c r="AQ215" s="320"/>
      <c r="AR215" s="320">
        <v>2.4539</v>
      </c>
      <c r="AS215" s="182">
        <f t="shared" si="87"/>
        <v>2.4539</v>
      </c>
      <c r="AT215" s="320"/>
      <c r="AU215" s="320"/>
      <c r="AV215" s="248"/>
      <c r="AW215" s="248"/>
      <c r="AX215" s="248"/>
      <c r="AY215" s="248"/>
      <c r="AZ215" s="248"/>
      <c r="BA215" s="248"/>
      <c r="BB215" s="320"/>
      <c r="BC215" s="322"/>
      <c r="BD215" s="139" t="s">
        <v>172</v>
      </c>
    </row>
    <row r="216" spans="1:56" ht="30.2" customHeight="1" outlineLevel="1">
      <c r="A216" s="283">
        <v>13</v>
      </c>
      <c r="B216" s="283" t="s">
        <v>242</v>
      </c>
      <c r="C216" s="283" t="s">
        <v>169</v>
      </c>
      <c r="D216" s="317"/>
      <c r="E216" s="319"/>
      <c r="F216" s="319"/>
      <c r="G216" s="317"/>
      <c r="H216" s="317"/>
      <c r="I216" s="317"/>
      <c r="J216" s="317"/>
      <c r="K216" s="319"/>
      <c r="L216" s="319"/>
      <c r="M216" s="319"/>
      <c r="N216" s="319"/>
      <c r="O216" s="322"/>
      <c r="P216" s="320"/>
      <c r="Q216" s="320">
        <v>0.21333523199999999</v>
      </c>
      <c r="R216" s="320"/>
      <c r="S216" s="320"/>
      <c r="T216" s="182">
        <f t="shared" si="86"/>
        <v>0.21333523199999999</v>
      </c>
      <c r="U216" s="320"/>
      <c r="V216" s="320"/>
      <c r="W216" s="248"/>
      <c r="X216" s="248"/>
      <c r="Y216" s="248"/>
      <c r="Z216" s="248"/>
      <c r="AA216" s="248"/>
      <c r="AB216" s="248"/>
      <c r="AC216" s="321"/>
      <c r="AD216" s="321"/>
      <c r="AE216" s="321"/>
      <c r="AF216" s="321"/>
      <c r="AG216" s="321"/>
      <c r="AH216" s="321"/>
      <c r="AI216" s="321"/>
      <c r="AJ216" s="248"/>
      <c r="AK216" s="248"/>
      <c r="AL216" s="248"/>
      <c r="AM216" s="248"/>
      <c r="AN216" s="248"/>
      <c r="AO216" s="320"/>
      <c r="AP216" s="320">
        <v>0.21333523199999999</v>
      </c>
      <c r="AQ216" s="320"/>
      <c r="AR216" s="320"/>
      <c r="AS216" s="182">
        <f t="shared" si="87"/>
        <v>0.21333523199999999</v>
      </c>
      <c r="AT216" s="320"/>
      <c r="AU216" s="320"/>
      <c r="AV216" s="248"/>
      <c r="AW216" s="248"/>
      <c r="AX216" s="248"/>
      <c r="AY216" s="248"/>
      <c r="AZ216" s="248"/>
      <c r="BA216" s="248"/>
      <c r="BB216" s="320"/>
      <c r="BC216" s="322"/>
      <c r="BD216" s="139" t="s">
        <v>172</v>
      </c>
    </row>
    <row r="217" spans="1:56" ht="30.2" customHeight="1" outlineLevel="1">
      <c r="A217" s="283">
        <v>14</v>
      </c>
      <c r="B217" s="283" t="s">
        <v>243</v>
      </c>
      <c r="C217" s="283" t="s">
        <v>169</v>
      </c>
      <c r="D217" s="317"/>
      <c r="E217" s="319"/>
      <c r="F217" s="319"/>
      <c r="G217" s="317"/>
      <c r="H217" s="317"/>
      <c r="I217" s="317"/>
      <c r="J217" s="317"/>
      <c r="K217" s="319"/>
      <c r="L217" s="319"/>
      <c r="M217" s="319"/>
      <c r="N217" s="319"/>
      <c r="O217" s="322"/>
      <c r="P217" s="320"/>
      <c r="Q217" s="320">
        <v>0.22996406</v>
      </c>
      <c r="R217" s="320"/>
      <c r="S217" s="320"/>
      <c r="T217" s="182">
        <f t="shared" si="86"/>
        <v>0.22996406</v>
      </c>
      <c r="U217" s="320"/>
      <c r="V217" s="320"/>
      <c r="W217" s="248"/>
      <c r="X217" s="248"/>
      <c r="Y217" s="248"/>
      <c r="Z217" s="248"/>
      <c r="AA217" s="248"/>
      <c r="AB217" s="248"/>
      <c r="AC217" s="321"/>
      <c r="AD217" s="321"/>
      <c r="AE217" s="321"/>
      <c r="AF217" s="321"/>
      <c r="AG217" s="321"/>
      <c r="AH217" s="321"/>
      <c r="AI217" s="321"/>
      <c r="AJ217" s="248"/>
      <c r="AK217" s="248"/>
      <c r="AL217" s="248"/>
      <c r="AM217" s="248"/>
      <c r="AN217" s="248"/>
      <c r="AO217" s="320"/>
      <c r="AP217" s="320">
        <v>0.22996406</v>
      </c>
      <c r="AQ217" s="320"/>
      <c r="AR217" s="320"/>
      <c r="AS217" s="182">
        <f t="shared" si="87"/>
        <v>0.22996406</v>
      </c>
      <c r="AT217" s="320"/>
      <c r="AU217" s="320"/>
      <c r="AV217" s="248"/>
      <c r="AW217" s="248"/>
      <c r="AX217" s="248"/>
      <c r="AY217" s="248"/>
      <c r="AZ217" s="248"/>
      <c r="BA217" s="248"/>
      <c r="BB217" s="320"/>
      <c r="BC217" s="322"/>
      <c r="BD217" s="139" t="s">
        <v>172</v>
      </c>
    </row>
    <row r="218" spans="1:56" s="262" customFormat="1" ht="30.2" customHeight="1" outlineLevel="1">
      <c r="A218" s="283">
        <v>15</v>
      </c>
      <c r="B218" s="283" t="s">
        <v>244</v>
      </c>
      <c r="C218" s="283" t="s">
        <v>169</v>
      </c>
      <c r="D218" s="324"/>
      <c r="E218" s="325"/>
      <c r="F218" s="325"/>
      <c r="G218" s="324"/>
      <c r="H218" s="324"/>
      <c r="I218" s="324"/>
      <c r="J218" s="324"/>
      <c r="K218" s="325"/>
      <c r="L218" s="325"/>
      <c r="M218" s="325"/>
      <c r="N218" s="325"/>
      <c r="O218" s="329"/>
      <c r="P218" s="326"/>
      <c r="Q218" s="326"/>
      <c r="R218" s="326">
        <v>0.5280705</v>
      </c>
      <c r="S218" s="326"/>
      <c r="T218" s="182">
        <f t="shared" si="86"/>
        <v>0.5280705</v>
      </c>
      <c r="U218" s="326"/>
      <c r="V218" s="326"/>
      <c r="W218" s="327"/>
      <c r="X218" s="327"/>
      <c r="Y218" s="327"/>
      <c r="Z218" s="327"/>
      <c r="AA218" s="327"/>
      <c r="AB218" s="327"/>
      <c r="AC218" s="328"/>
      <c r="AD218" s="328"/>
      <c r="AE218" s="328"/>
      <c r="AF218" s="328"/>
      <c r="AG218" s="328"/>
      <c r="AH218" s="328"/>
      <c r="AI218" s="328"/>
      <c r="AJ218" s="327"/>
      <c r="AK218" s="327"/>
      <c r="AL218" s="327"/>
      <c r="AM218" s="327"/>
      <c r="AN218" s="327"/>
      <c r="AO218" s="326"/>
      <c r="AP218" s="326"/>
      <c r="AQ218" s="326">
        <v>0.2780705</v>
      </c>
      <c r="AR218" s="326"/>
      <c r="AS218" s="182">
        <f t="shared" si="87"/>
        <v>0.2780705</v>
      </c>
      <c r="AT218" s="326"/>
      <c r="AU218" s="326"/>
      <c r="AV218" s="327"/>
      <c r="AW218" s="327"/>
      <c r="AX218" s="327"/>
      <c r="AY218" s="327"/>
      <c r="AZ218" s="327"/>
      <c r="BA218" s="327"/>
      <c r="BB218" s="326"/>
      <c r="BC218" s="329"/>
      <c r="BD218" s="330" t="s">
        <v>172</v>
      </c>
    </row>
    <row r="219" spans="1:56" ht="30.2" customHeight="1" outlineLevel="1">
      <c r="A219" s="283">
        <v>16</v>
      </c>
      <c r="B219" s="283" t="s">
        <v>245</v>
      </c>
      <c r="C219" s="283" t="s">
        <v>169</v>
      </c>
      <c r="D219" s="317"/>
      <c r="E219" s="319"/>
      <c r="F219" s="319"/>
      <c r="G219" s="317"/>
      <c r="H219" s="317"/>
      <c r="I219" s="317"/>
      <c r="J219" s="317"/>
      <c r="K219" s="319"/>
      <c r="L219" s="319"/>
      <c r="M219" s="319"/>
      <c r="N219" s="319"/>
      <c r="O219" s="322"/>
      <c r="P219" s="320"/>
      <c r="Q219" s="320"/>
      <c r="R219" s="320">
        <v>0.1014328</v>
      </c>
      <c r="S219" s="320"/>
      <c r="T219" s="182">
        <f t="shared" si="86"/>
        <v>0.1014328</v>
      </c>
      <c r="U219" s="320"/>
      <c r="V219" s="320"/>
      <c r="W219" s="248"/>
      <c r="X219" s="248"/>
      <c r="Y219" s="248"/>
      <c r="Z219" s="248"/>
      <c r="AA219" s="248"/>
      <c r="AB219" s="248"/>
      <c r="AC219" s="321"/>
      <c r="AD219" s="321"/>
      <c r="AE219" s="321"/>
      <c r="AF219" s="321"/>
      <c r="AG219" s="321"/>
      <c r="AH219" s="321"/>
      <c r="AI219" s="321"/>
      <c r="AJ219" s="248"/>
      <c r="AK219" s="248"/>
      <c r="AL219" s="248"/>
      <c r="AM219" s="248"/>
      <c r="AN219" s="248"/>
      <c r="AO219" s="320"/>
      <c r="AP219" s="320"/>
      <c r="AQ219" s="320">
        <v>0.1014328</v>
      </c>
      <c r="AR219" s="320"/>
      <c r="AS219" s="182">
        <f t="shared" si="87"/>
        <v>0.1014328</v>
      </c>
      <c r="AT219" s="320"/>
      <c r="AU219" s="320"/>
      <c r="AV219" s="248"/>
      <c r="AW219" s="248"/>
      <c r="AX219" s="248"/>
      <c r="AY219" s="248"/>
      <c r="AZ219" s="248"/>
      <c r="BA219" s="248"/>
      <c r="BB219" s="320"/>
      <c r="BC219" s="322"/>
      <c r="BD219" s="139" t="s">
        <v>172</v>
      </c>
    </row>
    <row r="220" spans="1:56" ht="30.2" customHeight="1" outlineLevel="1">
      <c r="A220" s="283">
        <v>17</v>
      </c>
      <c r="B220" s="283" t="s">
        <v>246</v>
      </c>
      <c r="C220" s="283" t="s">
        <v>169</v>
      </c>
      <c r="D220" s="317"/>
      <c r="E220" s="319"/>
      <c r="F220" s="319"/>
      <c r="G220" s="317"/>
      <c r="H220" s="317"/>
      <c r="I220" s="317"/>
      <c r="J220" s="317"/>
      <c r="K220" s="319"/>
      <c r="L220" s="319"/>
      <c r="M220" s="319"/>
      <c r="N220" s="319"/>
      <c r="O220" s="322"/>
      <c r="P220" s="320"/>
      <c r="Q220" s="320"/>
      <c r="R220" s="320">
        <v>0.23453750000000001</v>
      </c>
      <c r="S220" s="320"/>
      <c r="T220" s="182">
        <f t="shared" si="86"/>
        <v>0.23453750000000001</v>
      </c>
      <c r="U220" s="320"/>
      <c r="V220" s="320"/>
      <c r="W220" s="248"/>
      <c r="X220" s="248"/>
      <c r="Y220" s="248"/>
      <c r="Z220" s="248"/>
      <c r="AA220" s="248"/>
      <c r="AB220" s="248"/>
      <c r="AC220" s="321"/>
      <c r="AD220" s="321"/>
      <c r="AE220" s="321"/>
      <c r="AF220" s="321"/>
      <c r="AG220" s="321"/>
      <c r="AH220" s="321"/>
      <c r="AI220" s="321"/>
      <c r="AJ220" s="248"/>
      <c r="AK220" s="248"/>
      <c r="AL220" s="248"/>
      <c r="AM220" s="248"/>
      <c r="AN220" s="248"/>
      <c r="AO220" s="320"/>
      <c r="AP220" s="320"/>
      <c r="AQ220" s="320">
        <v>0.23453750000000001</v>
      </c>
      <c r="AR220" s="320"/>
      <c r="AS220" s="182">
        <f t="shared" si="87"/>
        <v>0.23453750000000001</v>
      </c>
      <c r="AT220" s="320"/>
      <c r="AU220" s="320"/>
      <c r="AV220" s="248"/>
      <c r="AW220" s="248"/>
      <c r="AX220" s="248"/>
      <c r="AY220" s="248"/>
      <c r="AZ220" s="248"/>
      <c r="BA220" s="248"/>
      <c r="BB220" s="320"/>
      <c r="BC220" s="322"/>
      <c r="BD220" s="139" t="s">
        <v>172</v>
      </c>
    </row>
    <row r="221" spans="1:56" ht="30.2" customHeight="1" outlineLevel="1">
      <c r="A221" s="283">
        <v>18</v>
      </c>
      <c r="B221" s="283" t="s">
        <v>247</v>
      </c>
      <c r="C221" s="283" t="s">
        <v>169</v>
      </c>
      <c r="D221" s="317"/>
      <c r="E221" s="319"/>
      <c r="F221" s="319"/>
      <c r="G221" s="317"/>
      <c r="H221" s="317"/>
      <c r="I221" s="317"/>
      <c r="J221" s="317"/>
      <c r="K221" s="319"/>
      <c r="L221" s="319"/>
      <c r="M221" s="319"/>
      <c r="N221" s="319"/>
      <c r="O221" s="322"/>
      <c r="P221" s="320"/>
      <c r="Q221" s="320"/>
      <c r="R221" s="320">
        <v>0.55035469999999997</v>
      </c>
      <c r="S221" s="320"/>
      <c r="T221" s="182">
        <f t="shared" si="86"/>
        <v>0.55035469999999997</v>
      </c>
      <c r="U221" s="320"/>
      <c r="V221" s="320"/>
      <c r="W221" s="248"/>
      <c r="X221" s="248"/>
      <c r="Y221" s="248"/>
      <c r="Z221" s="248"/>
      <c r="AA221" s="248"/>
      <c r="AB221" s="248"/>
      <c r="AC221" s="321"/>
      <c r="AD221" s="321"/>
      <c r="AE221" s="321"/>
      <c r="AF221" s="321"/>
      <c r="AG221" s="321"/>
      <c r="AH221" s="321"/>
      <c r="AI221" s="321"/>
      <c r="AJ221" s="248"/>
      <c r="AK221" s="248"/>
      <c r="AL221" s="248"/>
      <c r="AM221" s="248"/>
      <c r="AN221" s="248"/>
      <c r="AO221" s="320"/>
      <c r="AP221" s="320"/>
      <c r="AQ221" s="320">
        <v>0.55035469999999997</v>
      </c>
      <c r="AR221" s="320"/>
      <c r="AS221" s="182">
        <f t="shared" si="87"/>
        <v>0.55035469999999997</v>
      </c>
      <c r="AT221" s="320"/>
      <c r="AU221" s="320"/>
      <c r="AV221" s="248"/>
      <c r="AW221" s="248"/>
      <c r="AX221" s="248"/>
      <c r="AY221" s="248"/>
      <c r="AZ221" s="248"/>
      <c r="BA221" s="248"/>
      <c r="BB221" s="320"/>
      <c r="BC221" s="322"/>
      <c r="BD221" s="139" t="s">
        <v>172</v>
      </c>
    </row>
    <row r="222" spans="1:56" ht="30.2" customHeight="1" outlineLevel="1">
      <c r="A222" s="283">
        <v>19</v>
      </c>
      <c r="B222" s="283" t="s">
        <v>248</v>
      </c>
      <c r="C222" s="283" t="s">
        <v>169</v>
      </c>
      <c r="D222" s="317"/>
      <c r="E222" s="319"/>
      <c r="F222" s="319"/>
      <c r="G222" s="317"/>
      <c r="H222" s="317"/>
      <c r="I222" s="317"/>
      <c r="J222" s="317"/>
      <c r="K222" s="319"/>
      <c r="L222" s="319"/>
      <c r="M222" s="319"/>
      <c r="N222" s="319"/>
      <c r="O222" s="322"/>
      <c r="P222" s="320"/>
      <c r="Q222" s="320"/>
      <c r="R222" s="320"/>
      <c r="S222" s="320">
        <v>5.0490047999999996E-2</v>
      </c>
      <c r="T222" s="182">
        <f t="shared" si="86"/>
        <v>5.0490047999999996E-2</v>
      </c>
      <c r="U222" s="320"/>
      <c r="V222" s="320"/>
      <c r="W222" s="248"/>
      <c r="X222" s="248"/>
      <c r="Y222" s="248"/>
      <c r="Z222" s="248"/>
      <c r="AA222" s="248"/>
      <c r="AB222" s="248"/>
      <c r="AC222" s="321"/>
      <c r="AD222" s="321"/>
      <c r="AE222" s="321"/>
      <c r="AF222" s="321"/>
      <c r="AG222" s="321"/>
      <c r="AH222" s="321"/>
      <c r="AI222" s="321"/>
      <c r="AJ222" s="248"/>
      <c r="AK222" s="248"/>
      <c r="AL222" s="248"/>
      <c r="AM222" s="248"/>
      <c r="AN222" s="248"/>
      <c r="AO222" s="320"/>
      <c r="AP222" s="320"/>
      <c r="AQ222" s="320"/>
      <c r="AR222" s="320">
        <v>5.0490047999999996E-2</v>
      </c>
      <c r="AS222" s="182">
        <f t="shared" si="87"/>
        <v>5.0490047999999996E-2</v>
      </c>
      <c r="AT222" s="320"/>
      <c r="AU222" s="320"/>
      <c r="AV222" s="248"/>
      <c r="AW222" s="248"/>
      <c r="AX222" s="248"/>
      <c r="AY222" s="248"/>
      <c r="AZ222" s="248"/>
      <c r="BA222" s="248"/>
      <c r="BB222" s="320"/>
      <c r="BC222" s="322"/>
      <c r="BD222" s="139" t="s">
        <v>172</v>
      </c>
    </row>
    <row r="223" spans="1:56" ht="30.2" customHeight="1" outlineLevel="1">
      <c r="A223" s="283">
        <v>20</v>
      </c>
      <c r="B223" s="283" t="s">
        <v>249</v>
      </c>
      <c r="C223" s="283" t="s">
        <v>169</v>
      </c>
      <c r="D223" s="317"/>
      <c r="E223" s="319"/>
      <c r="F223" s="319"/>
      <c r="G223" s="317"/>
      <c r="H223" s="317"/>
      <c r="I223" s="317"/>
      <c r="J223" s="317"/>
      <c r="K223" s="319"/>
      <c r="L223" s="319"/>
      <c r="M223" s="319"/>
      <c r="N223" s="319"/>
      <c r="O223" s="322"/>
      <c r="P223" s="320"/>
      <c r="Q223" s="320"/>
      <c r="R223" s="320"/>
      <c r="S223" s="320">
        <v>0.57868969999999997</v>
      </c>
      <c r="T223" s="182">
        <f t="shared" si="86"/>
        <v>0.57868969999999997</v>
      </c>
      <c r="U223" s="320"/>
      <c r="V223" s="320"/>
      <c r="W223" s="248"/>
      <c r="X223" s="248"/>
      <c r="Y223" s="248"/>
      <c r="Z223" s="248"/>
      <c r="AA223" s="248"/>
      <c r="AB223" s="248"/>
      <c r="AC223" s="321"/>
      <c r="AD223" s="321"/>
      <c r="AE223" s="321"/>
      <c r="AF223" s="321"/>
      <c r="AG223" s="321"/>
      <c r="AH223" s="321"/>
      <c r="AI223" s="321"/>
      <c r="AJ223" s="248"/>
      <c r="AK223" s="248"/>
      <c r="AL223" s="248"/>
      <c r="AM223" s="248"/>
      <c r="AN223" s="248"/>
      <c r="AO223" s="320"/>
      <c r="AP223" s="320"/>
      <c r="AQ223" s="320"/>
      <c r="AR223" s="320">
        <v>0.57868969999999997</v>
      </c>
      <c r="AS223" s="182">
        <f t="shared" si="87"/>
        <v>0.57868969999999997</v>
      </c>
      <c r="AT223" s="320"/>
      <c r="AU223" s="320"/>
      <c r="AV223" s="248"/>
      <c r="AW223" s="248"/>
      <c r="AX223" s="248"/>
      <c r="AY223" s="248"/>
      <c r="AZ223" s="248"/>
      <c r="BA223" s="248"/>
      <c r="BB223" s="320"/>
      <c r="BC223" s="322"/>
      <c r="BD223" s="139" t="s">
        <v>172</v>
      </c>
    </row>
    <row r="224" spans="1:56" ht="31.5" outlineLevel="1">
      <c r="A224" s="283">
        <v>21</v>
      </c>
      <c r="B224" s="283" t="s">
        <v>250</v>
      </c>
      <c r="C224" s="283" t="s">
        <v>169</v>
      </c>
      <c r="D224" s="317"/>
      <c r="E224" s="319"/>
      <c r="F224" s="319"/>
      <c r="G224" s="317"/>
      <c r="H224" s="317"/>
      <c r="I224" s="317"/>
      <c r="J224" s="317"/>
      <c r="K224" s="319"/>
      <c r="L224" s="319"/>
      <c r="M224" s="319"/>
      <c r="N224" s="319"/>
      <c r="O224" s="322"/>
      <c r="P224" s="320"/>
      <c r="Q224" s="320"/>
      <c r="R224" s="320"/>
      <c r="S224" s="320">
        <v>3.8467899999999999E-2</v>
      </c>
      <c r="T224" s="182">
        <f t="shared" si="86"/>
        <v>3.8467899999999999E-2</v>
      </c>
      <c r="U224" s="320"/>
      <c r="V224" s="320"/>
      <c r="W224" s="248"/>
      <c r="X224" s="248"/>
      <c r="Y224" s="248"/>
      <c r="Z224" s="248"/>
      <c r="AA224" s="248"/>
      <c r="AB224" s="248"/>
      <c r="AC224" s="321"/>
      <c r="AD224" s="321"/>
      <c r="AE224" s="321"/>
      <c r="AF224" s="321"/>
      <c r="AG224" s="321"/>
      <c r="AH224" s="321"/>
      <c r="AI224" s="321"/>
      <c r="AJ224" s="248"/>
      <c r="AK224" s="248"/>
      <c r="AL224" s="248"/>
      <c r="AM224" s="248"/>
      <c r="AN224" s="248"/>
      <c r="AO224" s="320"/>
      <c r="AP224" s="320"/>
      <c r="AQ224" s="320"/>
      <c r="AR224" s="320">
        <v>3.8467899999999999E-2</v>
      </c>
      <c r="AS224" s="182">
        <f t="shared" si="87"/>
        <v>3.8467899999999999E-2</v>
      </c>
      <c r="AT224" s="320"/>
      <c r="AU224" s="320"/>
      <c r="AV224" s="248"/>
      <c r="AW224" s="248"/>
      <c r="AX224" s="248"/>
      <c r="AY224" s="248"/>
      <c r="AZ224" s="248"/>
      <c r="BA224" s="248"/>
      <c r="BB224" s="320"/>
      <c r="BC224" s="322"/>
      <c r="BD224" s="139" t="s">
        <v>172</v>
      </c>
    </row>
    <row r="225" spans="1:56" ht="31.5" outlineLevel="1">
      <c r="A225" s="283">
        <v>22</v>
      </c>
      <c r="B225" s="283" t="s">
        <v>251</v>
      </c>
      <c r="C225" s="283" t="s">
        <v>169</v>
      </c>
      <c r="D225" s="317"/>
      <c r="E225" s="319"/>
      <c r="F225" s="319"/>
      <c r="G225" s="317"/>
      <c r="H225" s="317"/>
      <c r="I225" s="317"/>
      <c r="J225" s="317"/>
      <c r="K225" s="319"/>
      <c r="L225" s="319"/>
      <c r="M225" s="319"/>
      <c r="N225" s="319"/>
      <c r="O225" s="322"/>
      <c r="P225" s="320"/>
      <c r="Q225" s="320">
        <v>2.4644665859999999</v>
      </c>
      <c r="R225" s="320"/>
      <c r="S225" s="320"/>
      <c r="T225" s="182">
        <f t="shared" si="86"/>
        <v>2.4644665859999999</v>
      </c>
      <c r="U225" s="320"/>
      <c r="V225" s="320"/>
      <c r="W225" s="248"/>
      <c r="X225" s="248"/>
      <c r="Y225" s="248"/>
      <c r="Z225" s="248"/>
      <c r="AA225" s="248"/>
      <c r="AB225" s="248"/>
      <c r="AC225" s="321"/>
      <c r="AD225" s="321"/>
      <c r="AE225" s="321"/>
      <c r="AF225" s="321"/>
      <c r="AG225" s="321"/>
      <c r="AH225" s="321"/>
      <c r="AI225" s="321"/>
      <c r="AJ225" s="248"/>
      <c r="AK225" s="248"/>
      <c r="AL225" s="248"/>
      <c r="AM225" s="248"/>
      <c r="AN225" s="248"/>
      <c r="AO225" s="320"/>
      <c r="AP225" s="320">
        <v>2.4644665859999999</v>
      </c>
      <c r="AQ225" s="320"/>
      <c r="AR225" s="320"/>
      <c r="AS225" s="182">
        <f t="shared" si="87"/>
        <v>2.4644665859999999</v>
      </c>
      <c r="AT225" s="320"/>
      <c r="AU225" s="320"/>
      <c r="AV225" s="248"/>
      <c r="AW225" s="248"/>
      <c r="AX225" s="248"/>
      <c r="AY225" s="248"/>
      <c r="AZ225" s="248"/>
      <c r="BA225" s="248"/>
      <c r="BB225" s="320"/>
      <c r="BC225" s="322"/>
      <c r="BD225" s="139" t="s">
        <v>172</v>
      </c>
    </row>
    <row r="226" spans="1:56" ht="31.5" outlineLevel="1">
      <c r="A226" s="283">
        <v>23</v>
      </c>
      <c r="B226" s="283" t="s">
        <v>252</v>
      </c>
      <c r="C226" s="283" t="s">
        <v>169</v>
      </c>
      <c r="D226" s="317"/>
      <c r="E226" s="319"/>
      <c r="F226" s="319"/>
      <c r="G226" s="317"/>
      <c r="H226" s="317"/>
      <c r="I226" s="317"/>
      <c r="J226" s="317"/>
      <c r="K226" s="319"/>
      <c r="L226" s="319"/>
      <c r="M226" s="319"/>
      <c r="N226" s="319"/>
      <c r="O226" s="322"/>
      <c r="P226" s="320"/>
      <c r="Q226" s="320">
        <v>0.98448907899999993</v>
      </c>
      <c r="R226" s="320"/>
      <c r="S226" s="320"/>
      <c r="T226" s="182">
        <f t="shared" si="86"/>
        <v>0.98448907899999993</v>
      </c>
      <c r="U226" s="320"/>
      <c r="V226" s="320"/>
      <c r="W226" s="248"/>
      <c r="X226" s="248"/>
      <c r="Y226" s="248"/>
      <c r="Z226" s="248"/>
      <c r="AA226" s="248"/>
      <c r="AB226" s="248"/>
      <c r="AC226" s="321"/>
      <c r="AD226" s="321"/>
      <c r="AE226" s="321"/>
      <c r="AF226" s="321"/>
      <c r="AG226" s="321"/>
      <c r="AH226" s="321"/>
      <c r="AI226" s="321"/>
      <c r="AJ226" s="248"/>
      <c r="AK226" s="248"/>
      <c r="AL226" s="248"/>
      <c r="AM226" s="248"/>
      <c r="AN226" s="248"/>
      <c r="AO226" s="320"/>
      <c r="AP226" s="320">
        <v>0.98448907899999993</v>
      </c>
      <c r="AQ226" s="320"/>
      <c r="AR226" s="320"/>
      <c r="AS226" s="182">
        <f t="shared" si="87"/>
        <v>0.98448907899999993</v>
      </c>
      <c r="AT226" s="320"/>
      <c r="AU226" s="320"/>
      <c r="AV226" s="248"/>
      <c r="AW226" s="248"/>
      <c r="AX226" s="248"/>
      <c r="AY226" s="248"/>
      <c r="AZ226" s="248"/>
      <c r="BA226" s="248"/>
      <c r="BB226" s="320"/>
      <c r="BC226" s="322"/>
      <c r="BD226" s="139" t="s">
        <v>172</v>
      </c>
    </row>
    <row r="227" spans="1:56" ht="47.25" outlineLevel="1">
      <c r="A227" s="283">
        <v>24</v>
      </c>
      <c r="B227" s="283" t="s">
        <v>330</v>
      </c>
      <c r="C227" s="283"/>
      <c r="D227" s="331"/>
      <c r="E227" s="332"/>
      <c r="F227" s="332"/>
      <c r="G227" s="331"/>
      <c r="H227" s="331"/>
      <c r="I227" s="331"/>
      <c r="J227" s="331"/>
      <c r="K227" s="332"/>
      <c r="L227" s="332"/>
      <c r="M227" s="332"/>
      <c r="N227" s="332"/>
      <c r="O227" s="429"/>
      <c r="P227" s="320">
        <f>517500/10^7</f>
        <v>5.1749999999999997E-2</v>
      </c>
      <c r="Q227" s="333"/>
      <c r="R227" s="333"/>
      <c r="S227" s="333"/>
      <c r="T227" s="182">
        <f t="shared" si="86"/>
        <v>5.1749999999999997E-2</v>
      </c>
      <c r="U227" s="333"/>
      <c r="V227" s="333"/>
      <c r="W227" s="334"/>
      <c r="X227" s="334"/>
      <c r="Y227" s="334"/>
      <c r="Z227" s="334"/>
      <c r="AA227" s="334"/>
      <c r="AB227" s="334"/>
      <c r="AC227" s="335">
        <v>0</v>
      </c>
      <c r="AD227" s="335"/>
      <c r="AE227" s="335"/>
      <c r="AF227" s="335"/>
      <c r="AG227" s="335"/>
      <c r="AH227" s="335">
        <v>0</v>
      </c>
      <c r="AI227" s="335"/>
      <c r="AJ227" s="334"/>
      <c r="AK227" s="334"/>
      <c r="AL227" s="334"/>
      <c r="AM227" s="334"/>
      <c r="AN227" s="334"/>
      <c r="AO227" s="333"/>
      <c r="AP227" s="333"/>
      <c r="AQ227" s="333"/>
      <c r="AR227" s="333"/>
      <c r="AS227" s="182">
        <f t="shared" si="87"/>
        <v>0</v>
      </c>
      <c r="AT227" s="333"/>
      <c r="AU227" s="333"/>
      <c r="AV227" s="334"/>
      <c r="AW227" s="334"/>
      <c r="AX227" s="334"/>
      <c r="AY227" s="334"/>
      <c r="AZ227" s="334"/>
      <c r="BA227" s="334"/>
      <c r="BB227" s="320"/>
      <c r="BC227" s="336" t="s">
        <v>331</v>
      </c>
      <c r="BD227" s="139" t="s">
        <v>164</v>
      </c>
    </row>
    <row r="228" spans="1:56" ht="78.75" outlineLevel="1">
      <c r="A228" s="282">
        <v>25</v>
      </c>
      <c r="B228" s="282" t="s">
        <v>332</v>
      </c>
      <c r="C228" s="282"/>
      <c r="D228" s="337"/>
      <c r="E228" s="338"/>
      <c r="F228" s="338"/>
      <c r="G228" s="337"/>
      <c r="H228" s="337"/>
      <c r="I228" s="337"/>
      <c r="J228" s="337"/>
      <c r="K228" s="338"/>
      <c r="L228" s="338"/>
      <c r="M228" s="338"/>
      <c r="N228" s="338"/>
      <c r="O228" s="430"/>
      <c r="P228" s="339"/>
      <c r="Q228" s="339"/>
      <c r="R228" s="339"/>
      <c r="S228" s="339"/>
      <c r="T228" s="182">
        <f t="shared" si="86"/>
        <v>0</v>
      </c>
      <c r="U228" s="340">
        <f>1371209/10^7</f>
        <v>0.13712089999999999</v>
      </c>
      <c r="V228" s="339"/>
      <c r="W228" s="341"/>
      <c r="X228" s="341"/>
      <c r="Y228" s="341"/>
      <c r="Z228" s="341"/>
      <c r="AA228" s="341"/>
      <c r="AB228" s="341"/>
      <c r="AC228" s="342"/>
      <c r="AD228" s="342"/>
      <c r="AE228" s="342"/>
      <c r="AF228" s="342"/>
      <c r="AG228" s="342"/>
      <c r="AH228" s="342"/>
      <c r="AI228" s="342"/>
      <c r="AJ228" s="341"/>
      <c r="AK228" s="341"/>
      <c r="AL228" s="341"/>
      <c r="AM228" s="341"/>
      <c r="AN228" s="341"/>
      <c r="AO228" s="339"/>
      <c r="AP228" s="339"/>
      <c r="AQ228" s="339"/>
      <c r="AR228" s="343"/>
      <c r="AS228" s="182">
        <f t="shared" si="87"/>
        <v>0</v>
      </c>
      <c r="AT228" s="339">
        <v>0.13712089999999999</v>
      </c>
      <c r="AU228" s="339"/>
      <c r="AV228" s="341"/>
      <c r="AW228" s="341"/>
      <c r="AX228" s="341"/>
      <c r="AY228" s="341"/>
      <c r="AZ228" s="341"/>
      <c r="BA228" s="341"/>
      <c r="BB228" s="340"/>
      <c r="BC228" s="175" t="s">
        <v>333</v>
      </c>
      <c r="BD228" s="205" t="s">
        <v>172</v>
      </c>
    </row>
    <row r="229" spans="1:56" ht="31.5" outlineLevel="1">
      <c r="A229" s="282">
        <v>26</v>
      </c>
      <c r="B229" s="282" t="s">
        <v>334</v>
      </c>
      <c r="C229" s="282"/>
      <c r="D229" s="337"/>
      <c r="E229" s="338"/>
      <c r="F229" s="338"/>
      <c r="G229" s="337"/>
      <c r="H229" s="337"/>
      <c r="I229" s="337"/>
      <c r="J229" s="337"/>
      <c r="K229" s="338"/>
      <c r="L229" s="338"/>
      <c r="M229" s="338"/>
      <c r="N229" s="338"/>
      <c r="O229" s="430"/>
      <c r="P229" s="339"/>
      <c r="Q229" s="339"/>
      <c r="R229" s="339"/>
      <c r="S229" s="339"/>
      <c r="T229" s="182">
        <f t="shared" si="86"/>
        <v>0</v>
      </c>
      <c r="U229" s="340">
        <f>(88000+1354355.4)/10^7</f>
        <v>0.14423554</v>
      </c>
      <c r="V229" s="339"/>
      <c r="W229" s="341"/>
      <c r="X229" s="341"/>
      <c r="Y229" s="341"/>
      <c r="Z229" s="341"/>
      <c r="AA229" s="341"/>
      <c r="AB229" s="341"/>
      <c r="AC229" s="342"/>
      <c r="AD229" s="342"/>
      <c r="AE229" s="342"/>
      <c r="AF229" s="342"/>
      <c r="AG229" s="342"/>
      <c r="AH229" s="342"/>
      <c r="AI229" s="342"/>
      <c r="AJ229" s="341"/>
      <c r="AK229" s="341"/>
      <c r="AL229" s="341"/>
      <c r="AM229" s="341"/>
      <c r="AN229" s="341"/>
      <c r="AO229" s="339"/>
      <c r="AP229" s="339"/>
      <c r="AQ229" s="339"/>
      <c r="AR229" s="339"/>
      <c r="AS229" s="182">
        <f t="shared" si="87"/>
        <v>0</v>
      </c>
      <c r="AT229" s="339">
        <v>0.14423554</v>
      </c>
      <c r="AU229" s="339"/>
      <c r="AV229" s="341"/>
      <c r="AW229" s="341"/>
      <c r="AX229" s="341"/>
      <c r="AY229" s="341"/>
      <c r="AZ229" s="341"/>
      <c r="BA229" s="341"/>
      <c r="BB229" s="340"/>
      <c r="BC229" s="175" t="s">
        <v>335</v>
      </c>
      <c r="BD229" s="205" t="s">
        <v>172</v>
      </c>
    </row>
    <row r="230" spans="1:56" ht="31.5" outlineLevel="1">
      <c r="A230" s="282">
        <v>27</v>
      </c>
      <c r="B230" s="282" t="s">
        <v>332</v>
      </c>
      <c r="C230" s="282"/>
      <c r="D230" s="337"/>
      <c r="E230" s="338"/>
      <c r="F230" s="338"/>
      <c r="G230" s="337"/>
      <c r="H230" s="337"/>
      <c r="I230" s="337"/>
      <c r="J230" s="337"/>
      <c r="K230" s="338"/>
      <c r="L230" s="338"/>
      <c r="M230" s="338"/>
      <c r="N230" s="338"/>
      <c r="O230" s="430"/>
      <c r="P230" s="339"/>
      <c r="Q230" s="339"/>
      <c r="R230" s="339"/>
      <c r="S230" s="339"/>
      <c r="T230" s="182">
        <f t="shared" si="86"/>
        <v>0</v>
      </c>
      <c r="U230" s="339"/>
      <c r="V230" s="339">
        <f>739683/10^7</f>
        <v>7.3968300000000001E-2</v>
      </c>
      <c r="W230" s="341"/>
      <c r="X230" s="341"/>
      <c r="Y230" s="341"/>
      <c r="Z230" s="341"/>
      <c r="AA230" s="341"/>
      <c r="AB230" s="341"/>
      <c r="AC230" s="342"/>
      <c r="AD230" s="342"/>
      <c r="AE230" s="342"/>
      <c r="AF230" s="342"/>
      <c r="AG230" s="342"/>
      <c r="AH230" s="342"/>
      <c r="AI230" s="342"/>
      <c r="AJ230" s="341"/>
      <c r="AK230" s="341"/>
      <c r="AL230" s="341"/>
      <c r="AM230" s="341"/>
      <c r="AN230" s="341"/>
      <c r="AO230" s="339"/>
      <c r="AP230" s="339"/>
      <c r="AQ230" s="339"/>
      <c r="AR230" s="339"/>
      <c r="AS230" s="182">
        <f t="shared" si="87"/>
        <v>0</v>
      </c>
      <c r="AT230" s="339">
        <v>0</v>
      </c>
      <c r="AU230" s="339">
        <v>7.3968300000000001E-2</v>
      </c>
      <c r="AV230" s="249">
        <v>0</v>
      </c>
      <c r="AW230" s="341"/>
      <c r="AX230" s="341"/>
      <c r="AY230" s="341"/>
      <c r="AZ230" s="341"/>
      <c r="BA230" s="341"/>
      <c r="BB230" s="340"/>
      <c r="BC230" s="175" t="s">
        <v>336</v>
      </c>
      <c r="BD230" s="205" t="s">
        <v>172</v>
      </c>
    </row>
    <row r="231" spans="1:56" ht="47.25" outlineLevel="1">
      <c r="A231" s="282">
        <v>28</v>
      </c>
      <c r="B231" s="282" t="s">
        <v>334</v>
      </c>
      <c r="C231" s="282"/>
      <c r="D231" s="337"/>
      <c r="E231" s="338"/>
      <c r="F231" s="338"/>
      <c r="G231" s="337"/>
      <c r="H231" s="337"/>
      <c r="I231" s="337"/>
      <c r="J231" s="337"/>
      <c r="K231" s="338"/>
      <c r="L231" s="338"/>
      <c r="M231" s="338"/>
      <c r="N231" s="338"/>
      <c r="O231" s="430"/>
      <c r="P231" s="339"/>
      <c r="Q231" s="339"/>
      <c r="R231" s="339"/>
      <c r="S231" s="339"/>
      <c r="T231" s="182">
        <f t="shared" si="86"/>
        <v>0</v>
      </c>
      <c r="U231" s="339"/>
      <c r="V231" s="339">
        <f>1589055.93/10^7</f>
        <v>0.15890559299999998</v>
      </c>
      <c r="W231" s="341"/>
      <c r="X231" s="341"/>
      <c r="Y231" s="341"/>
      <c r="Z231" s="341"/>
      <c r="AA231" s="341"/>
      <c r="AB231" s="341"/>
      <c r="AC231" s="342"/>
      <c r="AD231" s="342"/>
      <c r="AE231" s="342"/>
      <c r="AF231" s="342"/>
      <c r="AG231" s="342"/>
      <c r="AH231" s="342"/>
      <c r="AI231" s="342"/>
      <c r="AJ231" s="341"/>
      <c r="AK231" s="341"/>
      <c r="AL231" s="341"/>
      <c r="AM231" s="341"/>
      <c r="AN231" s="341"/>
      <c r="AO231" s="339"/>
      <c r="AP231" s="339"/>
      <c r="AQ231" s="339"/>
      <c r="AR231" s="339"/>
      <c r="AS231" s="182">
        <f t="shared" si="87"/>
        <v>0</v>
      </c>
      <c r="AT231" s="339">
        <v>0</v>
      </c>
      <c r="AU231" s="339">
        <v>0.15890559299999998</v>
      </c>
      <c r="AV231" s="249">
        <v>0</v>
      </c>
      <c r="AW231" s="341"/>
      <c r="AX231" s="341"/>
      <c r="AY231" s="341"/>
      <c r="AZ231" s="341"/>
      <c r="BA231" s="341"/>
      <c r="BB231" s="340"/>
      <c r="BC231" s="175" t="s">
        <v>337</v>
      </c>
      <c r="BD231" s="205" t="s">
        <v>172</v>
      </c>
    </row>
    <row r="232" spans="1:56" ht="78.75" customHeight="1" outlineLevel="1">
      <c r="A232" s="282">
        <v>29</v>
      </c>
      <c r="B232" s="282" t="s">
        <v>338</v>
      </c>
      <c r="C232" s="282" t="s">
        <v>169</v>
      </c>
      <c r="D232" s="337"/>
      <c r="E232" s="338"/>
      <c r="F232" s="338"/>
      <c r="G232" s="337"/>
      <c r="H232" s="337"/>
      <c r="I232" s="337"/>
      <c r="J232" s="337"/>
      <c r="K232" s="338"/>
      <c r="L232" s="338"/>
      <c r="M232" s="338"/>
      <c r="N232" s="338"/>
      <c r="O232" s="175" t="s">
        <v>339</v>
      </c>
      <c r="P232" s="339"/>
      <c r="Q232" s="339"/>
      <c r="R232" s="339"/>
      <c r="S232" s="339"/>
      <c r="T232" s="182">
        <f t="shared" si="86"/>
        <v>0</v>
      </c>
      <c r="U232" s="339"/>
      <c r="V232" s="339">
        <f>48465386.76/10^7</f>
        <v>4.8465386759999998</v>
      </c>
      <c r="W232" s="341"/>
      <c r="X232" s="341"/>
      <c r="Y232" s="341"/>
      <c r="Z232" s="341"/>
      <c r="AA232" s="341"/>
      <c r="AB232" s="341"/>
      <c r="AC232" s="342"/>
      <c r="AD232" s="342"/>
      <c r="AE232" s="342"/>
      <c r="AF232" s="342"/>
      <c r="AG232" s="342"/>
      <c r="AH232" s="342"/>
      <c r="AI232" s="342"/>
      <c r="AJ232" s="341"/>
      <c r="AK232" s="341"/>
      <c r="AL232" s="341"/>
      <c r="AM232" s="341"/>
      <c r="AN232" s="341"/>
      <c r="AO232" s="339"/>
      <c r="AP232" s="339"/>
      <c r="AQ232" s="339"/>
      <c r="AR232" s="339"/>
      <c r="AS232" s="182">
        <f t="shared" si="87"/>
        <v>0</v>
      </c>
      <c r="AT232" s="339">
        <v>0</v>
      </c>
      <c r="AU232" s="339">
        <v>4.8465386759999998</v>
      </c>
      <c r="AV232" s="249">
        <v>0</v>
      </c>
      <c r="AW232" s="341"/>
      <c r="AX232" s="341"/>
      <c r="AY232" s="341"/>
      <c r="AZ232" s="341"/>
      <c r="BA232" s="341"/>
      <c r="BB232" s="340"/>
      <c r="BC232" s="175" t="s">
        <v>340</v>
      </c>
      <c r="BD232" s="139" t="s">
        <v>172</v>
      </c>
    </row>
    <row r="233" spans="1:56" ht="31.5" outlineLevel="1">
      <c r="A233" s="282">
        <v>30</v>
      </c>
      <c r="B233" s="282" t="s">
        <v>341</v>
      </c>
      <c r="C233" s="282" t="s">
        <v>169</v>
      </c>
      <c r="D233" s="337"/>
      <c r="E233" s="338"/>
      <c r="F233" s="338"/>
      <c r="G233" s="337"/>
      <c r="H233" s="337"/>
      <c r="I233" s="337"/>
      <c r="J233" s="337"/>
      <c r="K233" s="338"/>
      <c r="L233" s="338"/>
      <c r="M233" s="338"/>
      <c r="N233" s="338"/>
      <c r="O233" s="175" t="s">
        <v>342</v>
      </c>
      <c r="P233" s="339"/>
      <c r="Q233" s="339"/>
      <c r="R233" s="339"/>
      <c r="S233" s="339"/>
      <c r="T233" s="182">
        <f t="shared" si="86"/>
        <v>0</v>
      </c>
      <c r="U233" s="339"/>
      <c r="V233" s="339">
        <f>5854799.56/10^7</f>
        <v>0.58547995599999991</v>
      </c>
      <c r="W233" s="341"/>
      <c r="X233" s="341"/>
      <c r="Y233" s="341"/>
      <c r="Z233" s="341"/>
      <c r="AA233" s="341"/>
      <c r="AB233" s="341"/>
      <c r="AC233" s="342"/>
      <c r="AD233" s="342"/>
      <c r="AE233" s="342"/>
      <c r="AF233" s="342"/>
      <c r="AG233" s="342"/>
      <c r="AH233" s="342"/>
      <c r="AI233" s="342"/>
      <c r="AJ233" s="341"/>
      <c r="AK233" s="341"/>
      <c r="AL233" s="341"/>
      <c r="AM233" s="341"/>
      <c r="AN233" s="341"/>
      <c r="AO233" s="339"/>
      <c r="AP233" s="339"/>
      <c r="AQ233" s="339"/>
      <c r="AR233" s="339"/>
      <c r="AS233" s="182">
        <f t="shared" si="87"/>
        <v>0</v>
      </c>
      <c r="AT233" s="339">
        <v>0</v>
      </c>
      <c r="AU233" s="339">
        <v>0.58547995599999991</v>
      </c>
      <c r="AV233" s="249">
        <v>0</v>
      </c>
      <c r="AW233" s="341"/>
      <c r="AX233" s="341"/>
      <c r="AY233" s="341"/>
      <c r="AZ233" s="341"/>
      <c r="BA233" s="341"/>
      <c r="BB233" s="340"/>
      <c r="BC233" s="175" t="s">
        <v>343</v>
      </c>
      <c r="BD233" s="139" t="s">
        <v>172</v>
      </c>
    </row>
    <row r="234" spans="1:56" s="89" customFormat="1" ht="31.5" outlineLevel="1">
      <c r="A234" s="282">
        <v>31</v>
      </c>
      <c r="B234" s="282" t="s">
        <v>346</v>
      </c>
      <c r="C234" s="282"/>
      <c r="D234" s="337"/>
      <c r="E234" s="338"/>
      <c r="F234" s="338"/>
      <c r="G234" s="337"/>
      <c r="H234" s="337"/>
      <c r="I234" s="337"/>
      <c r="J234" s="337"/>
      <c r="K234" s="338"/>
      <c r="L234" s="338"/>
      <c r="M234" s="338"/>
      <c r="N234" s="338"/>
      <c r="O234" s="430"/>
      <c r="P234" s="339"/>
      <c r="Q234" s="339"/>
      <c r="R234" s="339"/>
      <c r="S234" s="339"/>
      <c r="T234" s="182">
        <f t="shared" si="86"/>
        <v>0</v>
      </c>
      <c r="U234" s="339"/>
      <c r="V234" s="339"/>
      <c r="W234" s="341"/>
      <c r="X234" s="341"/>
      <c r="Y234" s="341"/>
      <c r="Z234" s="341"/>
      <c r="AA234" s="341"/>
      <c r="AB234" s="341"/>
      <c r="AC234" s="342"/>
      <c r="AD234" s="342"/>
      <c r="AE234" s="342"/>
      <c r="AF234" s="342"/>
      <c r="AG234" s="342"/>
      <c r="AH234" s="342"/>
      <c r="AI234" s="342"/>
      <c r="AJ234" s="341"/>
      <c r="AK234" s="341"/>
      <c r="AL234" s="341"/>
      <c r="AM234" s="341"/>
      <c r="AN234" s="341"/>
      <c r="AO234" s="339"/>
      <c r="AP234" s="339"/>
      <c r="AQ234" s="339"/>
      <c r="AR234" s="339"/>
      <c r="AS234" s="182">
        <f t="shared" si="87"/>
        <v>0</v>
      </c>
      <c r="AT234" s="343">
        <v>-0.138988</v>
      </c>
      <c r="AU234" s="339"/>
      <c r="AV234" s="341"/>
      <c r="AW234" s="341"/>
      <c r="AX234" s="341"/>
      <c r="AY234" s="341"/>
      <c r="AZ234" s="341"/>
      <c r="BA234" s="341"/>
      <c r="BB234" s="340"/>
      <c r="BC234" s="344" t="s">
        <v>345</v>
      </c>
      <c r="BD234" s="231"/>
    </row>
    <row r="235" spans="1:56" s="89" customFormat="1" ht="15.75">
      <c r="A235" s="206"/>
      <c r="B235" s="208" t="s">
        <v>159</v>
      </c>
      <c r="C235" s="209"/>
      <c r="D235" s="210"/>
      <c r="E235" s="211"/>
      <c r="F235" s="211"/>
      <c r="G235" s="212"/>
      <c r="H235" s="212">
        <f>SUMIF(C10:C226,BE1,H10:O234)</f>
        <v>1255.275126163046</v>
      </c>
      <c r="I235" s="212"/>
      <c r="J235" s="212"/>
      <c r="K235" s="213"/>
      <c r="L235" s="213"/>
      <c r="M235" s="213"/>
      <c r="N235" s="213"/>
      <c r="O235" s="214"/>
      <c r="P235" s="212">
        <f t="shared" ref="P235:AB235" si="88">SUM(P10:P234)</f>
        <v>96.182543061024802</v>
      </c>
      <c r="Q235" s="212">
        <f t="shared" si="88"/>
        <v>55.406865452634705</v>
      </c>
      <c r="R235" s="212">
        <f t="shared" si="88"/>
        <v>3.1858971199999999</v>
      </c>
      <c r="S235" s="212">
        <f t="shared" si="88"/>
        <v>29.543731111</v>
      </c>
      <c r="T235" s="212">
        <f t="shared" si="88"/>
        <v>184.31903674465951</v>
      </c>
      <c r="U235" s="212">
        <f t="shared" si="88"/>
        <v>14.829008506000003</v>
      </c>
      <c r="V235" s="212">
        <f t="shared" si="88"/>
        <v>10.833911637</v>
      </c>
      <c r="W235" s="212">
        <f t="shared" si="88"/>
        <v>164.51849636200001</v>
      </c>
      <c r="X235" s="212">
        <f t="shared" si="88"/>
        <v>811.30999999999983</v>
      </c>
      <c r="Y235" s="212">
        <f t="shared" si="88"/>
        <v>532.60000000000014</v>
      </c>
      <c r="Z235" s="212">
        <f t="shared" si="88"/>
        <v>243</v>
      </c>
      <c r="AA235" s="212">
        <f t="shared" si="88"/>
        <v>257</v>
      </c>
      <c r="AB235" s="212">
        <f t="shared" si="88"/>
        <v>145</v>
      </c>
      <c r="AC235" s="212">
        <f t="shared" ref="AC235:AI235" si="89">SUM(AC10:AC234)</f>
        <v>7.51</v>
      </c>
      <c r="AD235" s="212">
        <f t="shared" si="89"/>
        <v>8.25</v>
      </c>
      <c r="AE235" s="212">
        <f t="shared" si="89"/>
        <v>0</v>
      </c>
      <c r="AF235" s="212">
        <f t="shared" si="89"/>
        <v>6.9</v>
      </c>
      <c r="AG235" s="212">
        <f t="shared" si="89"/>
        <v>5</v>
      </c>
      <c r="AH235" s="212">
        <f t="shared" si="89"/>
        <v>2.5</v>
      </c>
      <c r="AI235" s="212">
        <f t="shared" si="89"/>
        <v>19.5</v>
      </c>
      <c r="AJ235" s="212"/>
      <c r="AK235" s="212"/>
      <c r="AL235" s="212"/>
      <c r="AM235" s="212"/>
      <c r="AN235" s="212"/>
      <c r="AO235" s="212">
        <f t="shared" ref="AO235:BB235" si="90">SUM(AO10:AO234)</f>
        <v>12.181985108024792</v>
      </c>
      <c r="AP235" s="212">
        <f t="shared" si="90"/>
        <v>131.03022207663471</v>
      </c>
      <c r="AQ235" s="212">
        <f t="shared" si="90"/>
        <v>2.6658971200000003</v>
      </c>
      <c r="AR235" s="212">
        <f t="shared" si="90"/>
        <v>38.211119851999996</v>
      </c>
      <c r="AS235" s="212">
        <f t="shared" si="90"/>
        <v>184.08922415665953</v>
      </c>
      <c r="AT235" s="212">
        <f t="shared" si="90"/>
        <v>13.919354170000002</v>
      </c>
      <c r="AU235" s="212">
        <f t="shared" si="90"/>
        <v>16.577969744000001</v>
      </c>
      <c r="AV235" s="212">
        <f t="shared" si="90"/>
        <v>151.78314550799999</v>
      </c>
      <c r="AW235" s="212">
        <f t="shared" si="90"/>
        <v>643.76999999999987</v>
      </c>
      <c r="AX235" s="212">
        <f t="shared" si="90"/>
        <v>532.60000000000014</v>
      </c>
      <c r="AY235" s="212">
        <f t="shared" si="90"/>
        <v>243</v>
      </c>
      <c r="AZ235" s="212">
        <f t="shared" si="90"/>
        <v>257</v>
      </c>
      <c r="BA235" s="212">
        <f t="shared" si="90"/>
        <v>145</v>
      </c>
      <c r="BB235" s="212">
        <f t="shared" si="90"/>
        <v>-7.7263418999999995</v>
      </c>
      <c r="BC235" s="207"/>
      <c r="BD235" s="215"/>
    </row>
    <row r="236" spans="1:56" ht="15.75">
      <c r="C236" s="10"/>
      <c r="BD236" s="103"/>
    </row>
    <row r="237" spans="1:56">
      <c r="C237" s="10"/>
      <c r="BD237" s="145"/>
    </row>
    <row r="238" spans="1:56" ht="15.75">
      <c r="C238" s="10"/>
      <c r="AT238" s="127">
        <f>SUM(AT204:AT233)</f>
        <v>0.28135643999999999</v>
      </c>
      <c r="AU238" s="127">
        <f>SUM(AU204:AU233)</f>
        <v>5.6648925249999991</v>
      </c>
      <c r="AV238" s="127">
        <f>SUM(AV204:AV233)</f>
        <v>0</v>
      </c>
      <c r="BD238" s="103"/>
    </row>
    <row r="239" spans="1:56" ht="15.75">
      <c r="C239" s="10"/>
      <c r="BD239" s="103"/>
    </row>
    <row r="240" spans="1:56" ht="15.75">
      <c r="C240" s="10"/>
      <c r="BD240" s="103"/>
    </row>
    <row r="241" spans="56:56" ht="15.75">
      <c r="BD241" s="103"/>
    </row>
    <row r="242" spans="56:56">
      <c r="BD242" s="145"/>
    </row>
    <row r="243" spans="56:56" ht="15.75">
      <c r="BD243" s="103"/>
    </row>
    <row r="244" spans="56:56" ht="15.75">
      <c r="BD244" s="103"/>
    </row>
    <row r="245" spans="56:56" ht="15.75">
      <c r="BD245" s="103"/>
    </row>
    <row r="246" spans="56:56" ht="15.75">
      <c r="BD246" s="103"/>
    </row>
    <row r="247" spans="56:56">
      <c r="BD247" s="145"/>
    </row>
    <row r="248" spans="56:56" ht="15.75">
      <c r="BD248" s="103"/>
    </row>
    <row r="249" spans="56:56">
      <c r="BD249" s="145"/>
    </row>
    <row r="250" spans="56:56" ht="15.75">
      <c r="BD250" s="103"/>
    </row>
    <row r="251" spans="56:56">
      <c r="BD251" s="145"/>
    </row>
    <row r="252" spans="56:56" ht="15.75">
      <c r="BD252" s="103"/>
    </row>
    <row r="253" spans="56:56" ht="15.75">
      <c r="BD253" s="103"/>
    </row>
    <row r="254" spans="56:56" ht="15.75">
      <c r="BD254" s="103"/>
    </row>
    <row r="255" spans="56:56">
      <c r="BD255" s="145"/>
    </row>
    <row r="256" spans="56:56" ht="15.75">
      <c r="BD256" s="103"/>
    </row>
    <row r="257" spans="56:56" ht="15.75">
      <c r="BD257" s="103"/>
    </row>
    <row r="258" spans="56:56" ht="15.75">
      <c r="BD258" s="103"/>
    </row>
    <row r="259" spans="56:56" ht="15.75">
      <c r="BD259" s="103"/>
    </row>
    <row r="260" spans="56:56">
      <c r="BD260" s="145"/>
    </row>
    <row r="261" spans="56:56" ht="15.75">
      <c r="BD261" s="103"/>
    </row>
    <row r="262" spans="56:56" ht="15.75">
      <c r="BD262" s="103"/>
    </row>
    <row r="263" spans="56:56" ht="15.75">
      <c r="BD263" s="103"/>
    </row>
    <row r="264" spans="56:56" ht="15.75">
      <c r="BD264" s="103"/>
    </row>
    <row r="265" spans="56:56">
      <c r="BD265" s="145"/>
    </row>
    <row r="266" spans="56:56" ht="15.75">
      <c r="BD266" s="103"/>
    </row>
    <row r="267" spans="56:56" ht="15.75">
      <c r="BD267" s="103"/>
    </row>
    <row r="268" spans="56:56" ht="15.75">
      <c r="BD268" s="103"/>
    </row>
    <row r="269" spans="56:56" ht="15.75">
      <c r="BD269" s="103"/>
    </row>
    <row r="270" spans="56:56" ht="15.75">
      <c r="BD270" s="103"/>
    </row>
    <row r="271" spans="56:56">
      <c r="BD271" s="145"/>
    </row>
    <row r="272" spans="56:56" ht="15.75">
      <c r="BD272" s="103"/>
    </row>
    <row r="273" spans="56:56" ht="15.75">
      <c r="BD273" s="103"/>
    </row>
    <row r="274" spans="56:56" ht="15.75">
      <c r="BD274" s="103"/>
    </row>
    <row r="275" spans="56:56" ht="15.75">
      <c r="BD275" s="103"/>
    </row>
    <row r="276" spans="56:56" ht="15.75">
      <c r="BD276" s="103"/>
    </row>
    <row r="277" spans="56:56" ht="15.75">
      <c r="BD277" s="103"/>
    </row>
    <row r="278" spans="56:56" ht="15.75">
      <c r="BD278" s="103"/>
    </row>
    <row r="279" spans="56:56" ht="15.75">
      <c r="BD279" s="103"/>
    </row>
    <row r="280" spans="56:56" ht="15.75">
      <c r="BD280" s="103"/>
    </row>
    <row r="281" spans="56:56" ht="15.75">
      <c r="BD281" s="103"/>
    </row>
    <row r="282" spans="56:56" ht="15.75">
      <c r="BD282" s="103"/>
    </row>
    <row r="283" spans="56:56" ht="15.75">
      <c r="BD283" s="103"/>
    </row>
    <row r="284" spans="56:56">
      <c r="BD284" s="145"/>
    </row>
    <row r="285" spans="56:56" ht="15.75">
      <c r="BD285" s="103"/>
    </row>
    <row r="286" spans="56:56" ht="15.75">
      <c r="BD286" s="103"/>
    </row>
    <row r="287" spans="56:56" ht="15.75">
      <c r="BD287" s="103"/>
    </row>
    <row r="288" spans="56:56">
      <c r="BD288" s="145"/>
    </row>
    <row r="289" spans="56:56" ht="15.75">
      <c r="BD289" s="103"/>
    </row>
    <row r="290" spans="56:56" ht="15.75">
      <c r="BD290" s="103"/>
    </row>
    <row r="291" spans="56:56">
      <c r="BD291" s="145"/>
    </row>
    <row r="292" spans="56:56" ht="15.75">
      <c r="BD292" s="103"/>
    </row>
    <row r="293" spans="56:56" ht="15.75">
      <c r="BD293" s="103"/>
    </row>
    <row r="294" spans="56:56">
      <c r="BD294" s="145"/>
    </row>
    <row r="295" spans="56:56" ht="15.75">
      <c r="BD295" s="103"/>
    </row>
    <row r="296" spans="56:56" ht="15.75">
      <c r="BD296" s="103"/>
    </row>
    <row r="297" spans="56:56">
      <c r="BD297" s="145"/>
    </row>
    <row r="298" spans="56:56" ht="15.75">
      <c r="BD298" s="103"/>
    </row>
    <row r="299" spans="56:56" ht="15.75">
      <c r="BD299" s="103"/>
    </row>
    <row r="300" spans="56:56" ht="15.75">
      <c r="BD300" s="103"/>
    </row>
    <row r="301" spans="56:56">
      <c r="BD301" s="145"/>
    </row>
    <row r="302" spans="56:56" ht="15.75">
      <c r="BD302" s="103"/>
    </row>
    <row r="303" spans="56:56" ht="15.75">
      <c r="BD303" s="103"/>
    </row>
    <row r="304" spans="56:56">
      <c r="BD304" s="145"/>
    </row>
    <row r="305" spans="56:56" ht="15.75">
      <c r="BD305" s="103"/>
    </row>
    <row r="306" spans="56:56" ht="15.75">
      <c r="BD306" s="103"/>
    </row>
    <row r="307" spans="56:56">
      <c r="BD307" s="145"/>
    </row>
    <row r="308" spans="56:56" ht="15.75">
      <c r="BD308" s="103"/>
    </row>
    <row r="309" spans="56:56" ht="15.75">
      <c r="BD309" s="103"/>
    </row>
    <row r="310" spans="56:56">
      <c r="BD310" s="145"/>
    </row>
    <row r="311" spans="56:56" ht="15.75">
      <c r="BD311" s="103"/>
    </row>
    <row r="312" spans="56:56" ht="15.75">
      <c r="BD312" s="103"/>
    </row>
    <row r="313" spans="56:56" ht="15.75">
      <c r="BD313" s="103"/>
    </row>
    <row r="314" spans="56:56">
      <c r="BD314" s="145"/>
    </row>
    <row r="315" spans="56:56" ht="15.75">
      <c r="BD315" s="103"/>
    </row>
    <row r="316" spans="56:56" ht="15.75">
      <c r="BD316" s="103"/>
    </row>
    <row r="317" spans="56:56">
      <c r="BD317" s="145"/>
    </row>
    <row r="318" spans="56:56" ht="15.75">
      <c r="BD318" s="103"/>
    </row>
    <row r="319" spans="56:56">
      <c r="BD319" s="145"/>
    </row>
    <row r="320" spans="56:56" ht="15.75">
      <c r="BD320" s="103"/>
    </row>
    <row r="321" spans="56:56" ht="15.75">
      <c r="BD321" s="103"/>
    </row>
    <row r="322" spans="56:56">
      <c r="BD322" s="145"/>
    </row>
    <row r="323" spans="56:56" ht="15.75">
      <c r="BD323" s="103"/>
    </row>
    <row r="324" spans="56:56" ht="15.75">
      <c r="BD324" s="103"/>
    </row>
    <row r="325" spans="56:56">
      <c r="BD325" s="145"/>
    </row>
    <row r="326" spans="56:56" ht="15.75">
      <c r="BD326" s="103"/>
    </row>
    <row r="327" spans="56:56">
      <c r="BD327" s="145"/>
    </row>
    <row r="328" spans="56:56" ht="15.75">
      <c r="BD328" s="103"/>
    </row>
    <row r="329" spans="56:56">
      <c r="BD329" s="145"/>
    </row>
    <row r="330" spans="56:56" ht="15.75">
      <c r="BD330" s="103"/>
    </row>
    <row r="331" spans="56:56" ht="15.75">
      <c r="BD331" s="103"/>
    </row>
    <row r="332" spans="56:56" ht="15.75">
      <c r="BD332" s="103"/>
    </row>
    <row r="333" spans="56:56">
      <c r="BD333" s="145"/>
    </row>
    <row r="334" spans="56:56" ht="15.75">
      <c r="BD334" s="103"/>
    </row>
    <row r="335" spans="56:56">
      <c r="BD335" s="145"/>
    </row>
    <row r="336" spans="56:56" ht="15.75">
      <c r="BD336" s="103"/>
    </row>
    <row r="337" spans="56:56" ht="15.75">
      <c r="BD337" s="103"/>
    </row>
    <row r="338" spans="56:56" ht="15.75">
      <c r="BD338" s="103"/>
    </row>
    <row r="339" spans="56:56">
      <c r="BD339" s="145"/>
    </row>
    <row r="340" spans="56:56" ht="15.75">
      <c r="BD340" s="103"/>
    </row>
    <row r="341" spans="56:56" ht="15.75">
      <c r="BD341" s="103"/>
    </row>
    <row r="342" spans="56:56" ht="15.75">
      <c r="BD342" s="103"/>
    </row>
    <row r="343" spans="56:56">
      <c r="BD343" s="145"/>
    </row>
    <row r="344" spans="56:56" ht="15.75">
      <c r="BD344" s="103"/>
    </row>
    <row r="345" spans="56:56" ht="15.75">
      <c r="BD345" s="103"/>
    </row>
    <row r="346" spans="56:56" ht="15.75">
      <c r="BD346" s="103"/>
    </row>
    <row r="347" spans="56:56">
      <c r="BD347" s="145"/>
    </row>
    <row r="348" spans="56:56" ht="15.75">
      <c r="BD348" s="103"/>
    </row>
    <row r="349" spans="56:56" ht="15.75">
      <c r="BD349" s="103"/>
    </row>
    <row r="350" spans="56:56" ht="15.75">
      <c r="BD350" s="103"/>
    </row>
    <row r="351" spans="56:56" ht="15.75">
      <c r="BD351" s="103"/>
    </row>
    <row r="352" spans="56:56">
      <c r="BD352" s="145"/>
    </row>
    <row r="353" spans="56:56" ht="15.75">
      <c r="BD353" s="103"/>
    </row>
    <row r="354" spans="56:56" ht="15.75">
      <c r="BD354" s="103"/>
    </row>
    <row r="355" spans="56:56">
      <c r="BD355" s="145"/>
    </row>
    <row r="356" spans="56:56" ht="15.75">
      <c r="BD356" s="103"/>
    </row>
    <row r="357" spans="56:56" ht="15.75">
      <c r="BD357" s="103"/>
    </row>
    <row r="358" spans="56:56">
      <c r="BD358" s="145"/>
    </row>
    <row r="359" spans="56:56" ht="15.75">
      <c r="BD359" s="103"/>
    </row>
    <row r="360" spans="56:56" ht="15.75">
      <c r="BD360" s="103"/>
    </row>
    <row r="361" spans="56:56">
      <c r="BD361" s="145"/>
    </row>
    <row r="362" spans="56:56" ht="15.75">
      <c r="BD362" s="103"/>
    </row>
    <row r="363" spans="56:56" ht="15.75">
      <c r="BD363" s="103"/>
    </row>
    <row r="364" spans="56:56">
      <c r="BD364" s="145"/>
    </row>
    <row r="365" spans="56:56" ht="15.75">
      <c r="BD365" s="103"/>
    </row>
    <row r="366" spans="56:56" ht="15.75">
      <c r="BD366" s="103"/>
    </row>
    <row r="367" spans="56:56" ht="15.75">
      <c r="BD367" s="103"/>
    </row>
    <row r="368" spans="56:56" ht="15.75">
      <c r="BD368" s="103"/>
    </row>
    <row r="369" spans="56:56" ht="15.75">
      <c r="BD369" s="103"/>
    </row>
    <row r="370" spans="56:56">
      <c r="BD370" s="145"/>
    </row>
    <row r="371" spans="56:56" ht="15.75">
      <c r="BD371" s="103"/>
    </row>
    <row r="372" spans="56:56" ht="15.75">
      <c r="BD372" s="103"/>
    </row>
    <row r="373" spans="56:56" ht="15.75">
      <c r="BD373" s="103"/>
    </row>
    <row r="374" spans="56:56">
      <c r="BD374" s="145"/>
    </row>
    <row r="375" spans="56:56" ht="15.75">
      <c r="BD375" s="103"/>
    </row>
    <row r="376" spans="56:56" ht="15.75">
      <c r="BD376" s="103"/>
    </row>
    <row r="377" spans="56:56" ht="15.75">
      <c r="BD377" s="103"/>
    </row>
    <row r="378" spans="56:56" ht="15.75">
      <c r="BD378" s="103"/>
    </row>
    <row r="381" spans="56:56">
      <c r="BD381" s="145"/>
    </row>
    <row r="382" spans="56:56" ht="15.75">
      <c r="BD382" s="103"/>
    </row>
    <row r="383" spans="56:56" ht="15.75">
      <c r="BD383" s="103"/>
    </row>
    <row r="384" spans="56:56" ht="15.75">
      <c r="BD384" s="103"/>
    </row>
    <row r="385" spans="56:56" ht="15.75">
      <c r="BD385" s="103"/>
    </row>
    <row r="386" spans="56:56" ht="15.75">
      <c r="BD386" s="103"/>
    </row>
    <row r="387" spans="56:56" ht="15.75">
      <c r="BD387" s="103"/>
    </row>
    <row r="388" spans="56:56" ht="15.75">
      <c r="BD388" s="103"/>
    </row>
    <row r="389" spans="56:56">
      <c r="BD389" s="145"/>
    </row>
    <row r="390" spans="56:56" ht="15.75">
      <c r="BD390" s="103"/>
    </row>
    <row r="391" spans="56:56" ht="15.75">
      <c r="BD391" s="103"/>
    </row>
    <row r="392" spans="56:56" ht="15.75">
      <c r="BD392" s="103"/>
    </row>
    <row r="393" spans="56:56" ht="15.75">
      <c r="BD393" s="103"/>
    </row>
    <row r="394" spans="56:56" ht="15.75">
      <c r="BD394" s="103"/>
    </row>
    <row r="395" spans="56:56" ht="15.75">
      <c r="BD395" s="103"/>
    </row>
    <row r="396" spans="56:56" ht="15.75">
      <c r="BD396" s="103"/>
    </row>
    <row r="397" spans="56:56" ht="15.75">
      <c r="BD397" s="103"/>
    </row>
    <row r="398" spans="56:56" ht="15.75">
      <c r="BD398" s="103"/>
    </row>
    <row r="399" spans="56:56" ht="15.75">
      <c r="BD399" s="103"/>
    </row>
    <row r="402" spans="56:56" ht="15.75">
      <c r="BD402" s="103"/>
    </row>
    <row r="403" spans="56:56" ht="15.75">
      <c r="BD403" s="103"/>
    </row>
    <row r="404" spans="56:56" ht="15.75">
      <c r="BD404" s="103"/>
    </row>
    <row r="405" spans="56:56" ht="15.75">
      <c r="BD405" s="103"/>
    </row>
    <row r="406" spans="56:56" ht="15.75">
      <c r="BD406" s="103"/>
    </row>
    <row r="407" spans="56:56" ht="15.75">
      <c r="BD407" s="103"/>
    </row>
    <row r="408" spans="56:56" ht="15.75">
      <c r="BD408" s="103"/>
    </row>
    <row r="409" spans="56:56" ht="15.75">
      <c r="BD409" s="103"/>
    </row>
    <row r="410" spans="56:56" ht="15.75">
      <c r="BD410" s="103"/>
    </row>
    <row r="411" spans="56:56" ht="15.75">
      <c r="BD411" s="103"/>
    </row>
    <row r="412" spans="56:56" ht="15.75">
      <c r="BD412" s="103"/>
    </row>
    <row r="413" spans="56:56" ht="15.75">
      <c r="BD413" s="103"/>
    </row>
    <row r="414" spans="56:56" ht="15.75">
      <c r="BD414" s="103"/>
    </row>
    <row r="415" spans="56:56" ht="15.75">
      <c r="BD415" s="103"/>
    </row>
    <row r="416" spans="56:56" ht="15.75">
      <c r="BD416" s="103"/>
    </row>
    <row r="417" spans="56:56" ht="15.75">
      <c r="BD417" s="103"/>
    </row>
    <row r="418" spans="56:56" ht="15.75">
      <c r="BD418" s="103"/>
    </row>
    <row r="419" spans="56:56" ht="15.75">
      <c r="BD419" s="103"/>
    </row>
    <row r="420" spans="56:56" ht="15.75">
      <c r="BD420" s="103"/>
    </row>
    <row r="421" spans="56:56" ht="15.75">
      <c r="BD421" s="103"/>
    </row>
    <row r="422" spans="56:56" ht="15.75">
      <c r="BD422" s="115"/>
    </row>
  </sheetData>
  <autoFilter ref="A6:BK101"/>
  <mergeCells count="31">
    <mergeCell ref="BC125:BC129"/>
    <mergeCell ref="BC140:BC145"/>
    <mergeCell ref="BC158:BC160"/>
    <mergeCell ref="BC173:BC177"/>
    <mergeCell ref="BC179:BC189"/>
    <mergeCell ref="K4:K6"/>
    <mergeCell ref="L4:L6"/>
    <mergeCell ref="O4:O6"/>
    <mergeCell ref="P4:W4"/>
    <mergeCell ref="AC4:AI4"/>
    <mergeCell ref="P5:P6"/>
    <mergeCell ref="AC5:AC6"/>
    <mergeCell ref="M4:M6"/>
    <mergeCell ref="BC4:BC6"/>
    <mergeCell ref="BB4:BB6"/>
    <mergeCell ref="BD4:BD6"/>
    <mergeCell ref="N4:N6"/>
    <mergeCell ref="AO4:AV4"/>
    <mergeCell ref="AO5:AO6"/>
    <mergeCell ref="T5:T6"/>
    <mergeCell ref="AS5:AS6"/>
    <mergeCell ref="A4:A6"/>
    <mergeCell ref="B4:B6"/>
    <mergeCell ref="C4:C6"/>
    <mergeCell ref="D4:D6"/>
    <mergeCell ref="F4:F6"/>
    <mergeCell ref="H4:H6"/>
    <mergeCell ref="E4:E6"/>
    <mergeCell ref="G4:G6"/>
    <mergeCell ref="I4:I6"/>
    <mergeCell ref="J4:J6"/>
  </mergeCells>
  <conditionalFormatting sqref="D44:D45 D47:D49 D51:D54 D41:D42 D14:D20 D22 D24:D29 D11:D12 D56 D103:E104">
    <cfRule type="containsText" dxfId="968" priority="1270" operator="containsText" text="DPR not submitted">
      <formula>NOT(ISERROR(SEARCH("DPR not submitted",D11)))</formula>
    </cfRule>
    <cfRule type="containsText" dxfId="967" priority="1271" operator="containsText" text="Yet to be approved">
      <formula>NOT(ISERROR(SEARCH("Yet to be approved",D11)))</formula>
    </cfRule>
  </conditionalFormatting>
  <conditionalFormatting sqref="D58">
    <cfRule type="containsText" dxfId="966" priority="1260" operator="containsText" text="DPR not submitted">
      <formula>NOT(ISERROR(SEARCH("DPR not submitted",D58)))</formula>
    </cfRule>
    <cfRule type="containsText" dxfId="965" priority="1261" operator="containsText" text="Yet to be approved">
      <formula>NOT(ISERROR(SEARCH("Yet to be approved",D58)))</formula>
    </cfRule>
  </conditionalFormatting>
  <conditionalFormatting sqref="D60">
    <cfRule type="containsText" dxfId="964" priority="1224" operator="containsText" text="DPR not submitted">
      <formula>NOT(ISERROR(SEARCH("DPR not submitted",D60)))</formula>
    </cfRule>
    <cfRule type="containsText" dxfId="963" priority="1225" operator="containsText" text="Yet to be approved">
      <formula>NOT(ISERROR(SEARCH("Yet to be approved",D60)))</formula>
    </cfRule>
  </conditionalFormatting>
  <conditionalFormatting sqref="D31">
    <cfRule type="containsText" dxfId="962" priority="1214" operator="containsText" text="DPR not submitted">
      <formula>NOT(ISERROR(SEARCH("DPR not submitted",D31)))</formula>
    </cfRule>
    <cfRule type="containsText" dxfId="961" priority="1215" operator="containsText" text="Yet to be approved">
      <formula>NOT(ISERROR(SEARCH("Yet to be approved",D31)))</formula>
    </cfRule>
  </conditionalFormatting>
  <conditionalFormatting sqref="D32">
    <cfRule type="containsText" dxfId="960" priority="1212" operator="containsText" text="DPR not submitted">
      <formula>NOT(ISERROR(SEARCH("DPR not submitted",D32)))</formula>
    </cfRule>
    <cfRule type="containsText" dxfId="959" priority="1213" operator="containsText" text="Yet to be approved">
      <formula>NOT(ISERROR(SEARCH("Yet to be approved",D32)))</formula>
    </cfRule>
  </conditionalFormatting>
  <conditionalFormatting sqref="D33">
    <cfRule type="containsText" dxfId="958" priority="1210" operator="containsText" text="DPR not submitted">
      <formula>NOT(ISERROR(SEARCH("DPR not submitted",D33)))</formula>
    </cfRule>
    <cfRule type="containsText" dxfId="957" priority="1211" operator="containsText" text="Yet to be approved">
      <formula>NOT(ISERROR(SEARCH("Yet to be approved",D33)))</formula>
    </cfRule>
  </conditionalFormatting>
  <conditionalFormatting sqref="D34">
    <cfRule type="containsText" dxfId="956" priority="1208" operator="containsText" text="DPR not submitted">
      <formula>NOT(ISERROR(SEARCH("DPR not submitted",D34)))</formula>
    </cfRule>
    <cfRule type="containsText" dxfId="955" priority="1209" operator="containsText" text="Yet to be approved">
      <formula>NOT(ISERROR(SEARCH("Yet to be approved",D34)))</formula>
    </cfRule>
  </conditionalFormatting>
  <conditionalFormatting sqref="D36">
    <cfRule type="containsText" dxfId="954" priority="1206" operator="containsText" text="DPR not submitted">
      <formula>NOT(ISERROR(SEARCH("DPR not submitted",D36)))</formula>
    </cfRule>
    <cfRule type="containsText" dxfId="953" priority="1207" operator="containsText" text="Yet to be approved">
      <formula>NOT(ISERROR(SEARCH("Yet to be approved",D36)))</formula>
    </cfRule>
  </conditionalFormatting>
  <conditionalFormatting sqref="D37">
    <cfRule type="containsText" dxfId="952" priority="1204" operator="containsText" text="DPR not submitted">
      <formula>NOT(ISERROR(SEARCH("DPR not submitted",D37)))</formula>
    </cfRule>
    <cfRule type="containsText" dxfId="951" priority="1205" operator="containsText" text="Yet to be approved">
      <formula>NOT(ISERROR(SEARCH("Yet to be approved",D37)))</formula>
    </cfRule>
  </conditionalFormatting>
  <conditionalFormatting sqref="D38">
    <cfRule type="containsText" dxfId="950" priority="1202" operator="containsText" text="DPR not submitted">
      <formula>NOT(ISERROR(SEARCH("DPR not submitted",D38)))</formula>
    </cfRule>
    <cfRule type="containsText" dxfId="949" priority="1203" operator="containsText" text="Yet to be approved">
      <formula>NOT(ISERROR(SEARCH("Yet to be approved",D38)))</formula>
    </cfRule>
  </conditionalFormatting>
  <conditionalFormatting sqref="D39">
    <cfRule type="containsText" dxfId="948" priority="1200" operator="containsText" text="DPR not submitted">
      <formula>NOT(ISERROR(SEARCH("DPR not submitted",D39)))</formula>
    </cfRule>
    <cfRule type="containsText" dxfId="947" priority="1201" operator="containsText" text="Yet to be approved">
      <formula>NOT(ISERROR(SEARCH("Yet to be approved",D39)))</formula>
    </cfRule>
  </conditionalFormatting>
  <conditionalFormatting sqref="D10">
    <cfRule type="containsText" dxfId="946" priority="622" operator="containsText" text="DPR not submitted">
      <formula>NOT(ISERROR(SEARCH("DPR not submitted",D10)))</formula>
    </cfRule>
    <cfRule type="containsText" dxfId="945" priority="623" operator="containsText" text="Yet to be approved">
      <formula>NOT(ISERROR(SEARCH("Yet to be approved",D10)))</formula>
    </cfRule>
  </conditionalFormatting>
  <conditionalFormatting sqref="D13">
    <cfRule type="containsText" dxfId="944" priority="620" operator="containsText" text="DPR not submitted">
      <formula>NOT(ISERROR(SEARCH("DPR not submitted",D13)))</formula>
    </cfRule>
    <cfRule type="containsText" dxfId="943" priority="621" operator="containsText" text="Yet to be approved">
      <formula>NOT(ISERROR(SEARCH("Yet to be approved",D13)))</formula>
    </cfRule>
  </conditionalFormatting>
  <conditionalFormatting sqref="D21">
    <cfRule type="containsText" dxfId="942" priority="618" operator="containsText" text="DPR not submitted">
      <formula>NOT(ISERROR(SEARCH("DPR not submitted",D21)))</formula>
    </cfRule>
    <cfRule type="containsText" dxfId="941" priority="619" operator="containsText" text="Yet to be approved">
      <formula>NOT(ISERROR(SEARCH("Yet to be approved",D21)))</formula>
    </cfRule>
  </conditionalFormatting>
  <conditionalFormatting sqref="D23">
    <cfRule type="containsText" dxfId="940" priority="616" operator="containsText" text="DPR not submitted">
      <formula>NOT(ISERROR(SEARCH("DPR not submitted",D23)))</formula>
    </cfRule>
    <cfRule type="containsText" dxfId="939" priority="617" operator="containsText" text="Yet to be approved">
      <formula>NOT(ISERROR(SEARCH("Yet to be approved",D23)))</formula>
    </cfRule>
  </conditionalFormatting>
  <conditionalFormatting sqref="D30">
    <cfRule type="containsText" dxfId="938" priority="614" operator="containsText" text="DPR not submitted">
      <formula>NOT(ISERROR(SEARCH("DPR not submitted",D30)))</formula>
    </cfRule>
    <cfRule type="containsText" dxfId="937" priority="615" operator="containsText" text="Yet to be approved">
      <formula>NOT(ISERROR(SEARCH("Yet to be approved",D30)))</formula>
    </cfRule>
  </conditionalFormatting>
  <conditionalFormatting sqref="D35">
    <cfRule type="containsText" dxfId="936" priority="612" operator="containsText" text="DPR not submitted">
      <formula>NOT(ISERROR(SEARCH("DPR not submitted",D35)))</formula>
    </cfRule>
    <cfRule type="containsText" dxfId="935" priority="613" operator="containsText" text="Yet to be approved">
      <formula>NOT(ISERROR(SEARCH("Yet to be approved",D35)))</formula>
    </cfRule>
  </conditionalFormatting>
  <conditionalFormatting sqref="D72">
    <cfRule type="containsText" dxfId="934" priority="592" operator="containsText" text="DPR not submitted">
      <formula>NOT(ISERROR(SEARCH("DPR not submitted",D72)))</formula>
    </cfRule>
    <cfRule type="containsText" dxfId="933" priority="593" operator="containsText" text="Yet to be approved">
      <formula>NOT(ISERROR(SEARCH("Yet to be approved",D72)))</formula>
    </cfRule>
  </conditionalFormatting>
  <conditionalFormatting sqref="D46">
    <cfRule type="containsText" dxfId="932" priority="606" operator="containsText" text="DPR not submitted">
      <formula>NOT(ISERROR(SEARCH("DPR not submitted",D46)))</formula>
    </cfRule>
    <cfRule type="containsText" dxfId="931" priority="607" operator="containsText" text="Yet to be approved">
      <formula>NOT(ISERROR(SEARCH("Yet to be approved",D46)))</formula>
    </cfRule>
  </conditionalFormatting>
  <conditionalFormatting sqref="D50">
    <cfRule type="containsText" dxfId="930" priority="604" operator="containsText" text="DPR not submitted">
      <formula>NOT(ISERROR(SEARCH("DPR not submitted",D50)))</formula>
    </cfRule>
    <cfRule type="containsText" dxfId="929" priority="605" operator="containsText" text="Yet to be approved">
      <formula>NOT(ISERROR(SEARCH("Yet to be approved",D50)))</formula>
    </cfRule>
  </conditionalFormatting>
  <conditionalFormatting sqref="D57">
    <cfRule type="containsText" dxfId="928" priority="602" operator="containsText" text="DPR not submitted">
      <formula>NOT(ISERROR(SEARCH("DPR not submitted",D57)))</formula>
    </cfRule>
    <cfRule type="containsText" dxfId="927" priority="603" operator="containsText" text="Yet to be approved">
      <formula>NOT(ISERROR(SEARCH("Yet to be approved",D57)))</formula>
    </cfRule>
  </conditionalFormatting>
  <conditionalFormatting sqref="D59">
    <cfRule type="containsText" dxfId="926" priority="600" operator="containsText" text="DPR not submitted">
      <formula>NOT(ISERROR(SEARCH("DPR not submitted",D59)))</formula>
    </cfRule>
    <cfRule type="containsText" dxfId="925" priority="601" operator="containsText" text="Yet to be approved">
      <formula>NOT(ISERROR(SEARCH("Yet to be approved",D59)))</formula>
    </cfRule>
  </conditionalFormatting>
  <conditionalFormatting sqref="D61">
    <cfRule type="containsText" dxfId="924" priority="598" operator="containsText" text="DPR not submitted">
      <formula>NOT(ISERROR(SEARCH("DPR not submitted",D61)))</formula>
    </cfRule>
    <cfRule type="containsText" dxfId="923" priority="599" operator="containsText" text="Yet to be approved">
      <formula>NOT(ISERROR(SEARCH("Yet to be approved",D61)))</formula>
    </cfRule>
  </conditionalFormatting>
  <conditionalFormatting sqref="D65">
    <cfRule type="containsText" dxfId="922" priority="596" operator="containsText" text="DPR not submitted">
      <formula>NOT(ISERROR(SEARCH("DPR not submitted",D65)))</formula>
    </cfRule>
    <cfRule type="containsText" dxfId="921" priority="597" operator="containsText" text="Yet to be approved">
      <formula>NOT(ISERROR(SEARCH("Yet to be approved",D65)))</formula>
    </cfRule>
  </conditionalFormatting>
  <conditionalFormatting sqref="D67">
    <cfRule type="containsText" dxfId="920" priority="594" operator="containsText" text="DPR not submitted">
      <formula>NOT(ISERROR(SEARCH("DPR not submitted",D67)))</formula>
    </cfRule>
    <cfRule type="containsText" dxfId="919" priority="595" operator="containsText" text="Yet to be approved">
      <formula>NOT(ISERROR(SEARCH("Yet to be approved",D67)))</formula>
    </cfRule>
  </conditionalFormatting>
  <conditionalFormatting sqref="D55">
    <cfRule type="containsText" dxfId="918" priority="377" operator="containsText" text="DPR not submitted">
      <formula>NOT(ISERROR(SEARCH("DPR not submitted",D55)))</formula>
    </cfRule>
    <cfRule type="containsText" dxfId="917" priority="378" operator="containsText" text="Yet to be approved">
      <formula>NOT(ISERROR(SEARCH("Yet to be approved",D55)))</formula>
    </cfRule>
  </conditionalFormatting>
  <conditionalFormatting sqref="D63">
    <cfRule type="containsText" dxfId="916" priority="368" operator="containsText" text="DPR not submitted">
      <formula>NOT(ISERROR(SEARCH("DPR not submitted",D63)))</formula>
    </cfRule>
    <cfRule type="containsText" dxfId="915" priority="369" operator="containsText" text="Yet to be approved">
      <formula>NOT(ISERROR(SEARCH("Yet to be approved",D63)))</formula>
    </cfRule>
  </conditionalFormatting>
  <conditionalFormatting sqref="D69">
    <cfRule type="containsText" dxfId="914" priority="359" operator="containsText" text="DPR not submitted">
      <formula>NOT(ISERROR(SEARCH("DPR not submitted",D69)))</formula>
    </cfRule>
    <cfRule type="containsText" dxfId="913" priority="360" operator="containsText" text="Yet to be approved">
      <formula>NOT(ISERROR(SEARCH("Yet to be approved",D69)))</formula>
    </cfRule>
  </conditionalFormatting>
  <conditionalFormatting sqref="D70">
    <cfRule type="containsText" dxfId="912" priority="350" operator="containsText" text="DPR not submitted">
      <formula>NOT(ISERROR(SEARCH("DPR not submitted",D70)))</formula>
    </cfRule>
    <cfRule type="containsText" dxfId="911" priority="351" operator="containsText" text="Yet to be approved">
      <formula>NOT(ISERROR(SEARCH("Yet to be approved",D70)))</formula>
    </cfRule>
  </conditionalFormatting>
  <conditionalFormatting sqref="D73:D77">
    <cfRule type="containsText" dxfId="910" priority="341" operator="containsText" text="DPR not submitted">
      <formula>NOT(ISERROR(SEARCH("DPR not submitted",D73)))</formula>
    </cfRule>
    <cfRule type="containsText" dxfId="909" priority="342" operator="containsText" text="Yet to be approved">
      <formula>NOT(ISERROR(SEARCH("Yet to be approved",D73)))</formula>
    </cfRule>
  </conditionalFormatting>
  <conditionalFormatting sqref="D40">
    <cfRule type="containsText" dxfId="908" priority="287" operator="containsText" text="DPR not submitted">
      <formula>NOT(ISERROR(SEARCH("DPR not submitted",D40)))</formula>
    </cfRule>
    <cfRule type="containsText" dxfId="907" priority="288" operator="containsText" text="Yet to be approved">
      <formula>NOT(ISERROR(SEARCH("Yet to be approved",D40)))</formula>
    </cfRule>
  </conditionalFormatting>
  <conditionalFormatting sqref="D43">
    <cfRule type="containsText" dxfId="906" priority="278" operator="containsText" text="DPR not submitted">
      <formula>NOT(ISERROR(SEARCH("DPR not submitted",D43)))</formula>
    </cfRule>
    <cfRule type="containsText" dxfId="905" priority="279" operator="containsText" text="Yet to be approved">
      <formula>NOT(ISERROR(SEARCH("Yet to be approved",D43)))</formula>
    </cfRule>
  </conditionalFormatting>
  <conditionalFormatting sqref="D78">
    <cfRule type="containsText" dxfId="904" priority="269" operator="containsText" text="DPR not submitted">
      <formula>NOT(ISERROR(SEARCH("DPR not submitted",D78)))</formula>
    </cfRule>
    <cfRule type="containsText" dxfId="903" priority="270" operator="containsText" text="Yet to be approved">
      <formula>NOT(ISERROR(SEARCH("Yet to be approved",D78)))</formula>
    </cfRule>
  </conditionalFormatting>
  <conditionalFormatting sqref="BD1:BD9 BD236:BD1048576">
    <cfRule type="cellIs" dxfId="902" priority="271" operator="equal">
      <formula>$BF$7</formula>
    </cfRule>
    <cfRule type="cellIs" dxfId="901" priority="272" operator="equal">
      <formula>$BF$6</formula>
    </cfRule>
    <cfRule type="cellIs" dxfId="900" priority="273" operator="equal">
      <formula>$BF$5</formula>
    </cfRule>
    <cfRule type="cellIs" dxfId="899" priority="274" operator="equal">
      <formula>$BF$4</formula>
    </cfRule>
    <cfRule type="cellIs" dxfId="898" priority="275" operator="equal">
      <formula>$BF$3</formula>
    </cfRule>
    <cfRule type="cellIs" dxfId="897" priority="276" operator="equal">
      <formula>$BF$2</formula>
    </cfRule>
    <cfRule type="cellIs" dxfId="896" priority="277" operator="equal">
      <formula>$BF$1</formula>
    </cfRule>
  </conditionalFormatting>
  <conditionalFormatting sqref="D79:D80">
    <cfRule type="containsText" dxfId="895" priority="260" operator="containsText" text="DPR not submitted">
      <formula>NOT(ISERROR(SEARCH("DPR not submitted",D79)))</formula>
    </cfRule>
    <cfRule type="containsText" dxfId="894" priority="261" operator="containsText" text="Yet to be approved">
      <formula>NOT(ISERROR(SEARCH("Yet to be approved",D79)))</formula>
    </cfRule>
  </conditionalFormatting>
  <conditionalFormatting sqref="D81">
    <cfRule type="containsText" dxfId="893" priority="251" operator="containsText" text="DPR not submitted">
      <formula>NOT(ISERROR(SEARCH("DPR not submitted",D81)))</formula>
    </cfRule>
    <cfRule type="containsText" dxfId="892" priority="252" operator="containsText" text="Yet to be approved">
      <formula>NOT(ISERROR(SEARCH("Yet to be approved",D81)))</formula>
    </cfRule>
  </conditionalFormatting>
  <conditionalFormatting sqref="D82:D83">
    <cfRule type="containsText" dxfId="891" priority="242" operator="containsText" text="DPR not submitted">
      <formula>NOT(ISERROR(SEARCH("DPR not submitted",D82)))</formula>
    </cfRule>
    <cfRule type="containsText" dxfId="890" priority="243" operator="containsText" text="Yet to be approved">
      <formula>NOT(ISERROR(SEARCH("Yet to be approved",D82)))</formula>
    </cfRule>
  </conditionalFormatting>
  <conditionalFormatting sqref="D85:D91">
    <cfRule type="containsText" dxfId="889" priority="162" operator="containsText" text="DPR not submitted">
      <formula>NOT(ISERROR(SEARCH("DPR not submitted",D85)))</formula>
    </cfRule>
    <cfRule type="containsText" dxfId="888" priority="163" operator="containsText" text="Yet to be approved">
      <formula>NOT(ISERROR(SEARCH("Yet to be approved",D85)))</formula>
    </cfRule>
  </conditionalFormatting>
  <conditionalFormatting sqref="D84">
    <cfRule type="containsText" dxfId="887" priority="160" operator="containsText" text="DPR not submitted">
      <formula>NOT(ISERROR(SEARCH("DPR not submitted",D84)))</formula>
    </cfRule>
    <cfRule type="containsText" dxfId="886" priority="161" operator="containsText" text="Yet to be approved">
      <formula>NOT(ISERROR(SEARCH("Yet to be approved",D84)))</formula>
    </cfRule>
  </conditionalFormatting>
  <conditionalFormatting sqref="D93:D101">
    <cfRule type="containsText" dxfId="885" priority="153" operator="containsText" text="DPR not submitted">
      <formula>NOT(ISERROR(SEARCH("DPR not submitted",D93)))</formula>
    </cfRule>
    <cfRule type="containsText" dxfId="884" priority="154" operator="containsText" text="Yet to be approved">
      <formula>NOT(ISERROR(SEARCH("Yet to be approved",D93)))</formula>
    </cfRule>
  </conditionalFormatting>
  <conditionalFormatting sqref="D92">
    <cfRule type="containsText" dxfId="883" priority="151" operator="containsText" text="DPR not submitted">
      <formula>NOT(ISERROR(SEARCH("DPR not submitted",D92)))</formula>
    </cfRule>
    <cfRule type="containsText" dxfId="882" priority="152" operator="containsText" text="Yet to be approved">
      <formula>NOT(ISERROR(SEARCH("Yet to be approved",D92)))</formula>
    </cfRule>
  </conditionalFormatting>
  <conditionalFormatting sqref="BD235">
    <cfRule type="cellIs" dxfId="881" priority="123" operator="equal">
      <formula>$BF$7</formula>
    </cfRule>
    <cfRule type="cellIs" dxfId="880" priority="124" operator="equal">
      <formula>$BF$6</formula>
    </cfRule>
    <cfRule type="cellIs" dxfId="879" priority="125" operator="equal">
      <formula>$BF$5</formula>
    </cfRule>
    <cfRule type="cellIs" dxfId="878" priority="126" operator="equal">
      <formula>$BF$4</formula>
    </cfRule>
    <cfRule type="cellIs" dxfId="877" priority="127" operator="equal">
      <formula>$BF$3</formula>
    </cfRule>
    <cfRule type="cellIs" dxfId="876" priority="128" operator="equal">
      <formula>$BF$2</formula>
    </cfRule>
    <cfRule type="cellIs" dxfId="875" priority="129" operator="equal">
      <formula>$BF$1</formula>
    </cfRule>
  </conditionalFormatting>
  <conditionalFormatting sqref="BD10:BD77">
    <cfRule type="cellIs" dxfId="874" priority="36" operator="equal">
      <formula>$BF$7</formula>
    </cfRule>
    <cfRule type="cellIs" dxfId="873" priority="37" operator="equal">
      <formula>$BF$6</formula>
    </cfRule>
    <cfRule type="cellIs" dxfId="872" priority="38" operator="equal">
      <formula>$BF$5</formula>
    </cfRule>
    <cfRule type="cellIs" dxfId="871" priority="39" operator="equal">
      <formula>$BF$4</formula>
    </cfRule>
    <cfRule type="cellIs" dxfId="870" priority="40" operator="equal">
      <formula>$BF$3</formula>
    </cfRule>
    <cfRule type="cellIs" dxfId="869" priority="41" operator="equal">
      <formula>$BF$2</formula>
    </cfRule>
    <cfRule type="cellIs" dxfId="868" priority="42" operator="equal">
      <formula>$BF$1</formula>
    </cfRule>
  </conditionalFormatting>
  <conditionalFormatting sqref="BD78 BD81 BD84 BD91:BD92 BD98">
    <cfRule type="cellIs" dxfId="867" priority="43" operator="equal">
      <formula>#REF!</formula>
    </cfRule>
    <cfRule type="cellIs" dxfId="866" priority="44" operator="equal">
      <formula>#REF!</formula>
    </cfRule>
    <cfRule type="cellIs" dxfId="865" priority="45" operator="equal">
      <formula>#REF!</formula>
    </cfRule>
    <cfRule type="cellIs" dxfId="864" priority="46" operator="equal">
      <formula>#REF!</formula>
    </cfRule>
    <cfRule type="cellIs" dxfId="863" priority="47" operator="equal">
      <formula>#REF!</formula>
    </cfRule>
  </conditionalFormatting>
  <conditionalFormatting sqref="BD79:BD80">
    <cfRule type="cellIs" dxfId="862" priority="29" operator="equal">
      <formula>$BF$7</formula>
    </cfRule>
    <cfRule type="cellIs" dxfId="861" priority="30" operator="equal">
      <formula>$BF$6</formula>
    </cfRule>
    <cfRule type="cellIs" dxfId="860" priority="31" operator="equal">
      <formula>$BF$5</formula>
    </cfRule>
    <cfRule type="cellIs" dxfId="859" priority="32" operator="equal">
      <formula>$BF$4</formula>
    </cfRule>
    <cfRule type="cellIs" dxfId="858" priority="33" operator="equal">
      <formula>$BF$3</formula>
    </cfRule>
    <cfRule type="cellIs" dxfId="857" priority="34" operator="equal">
      <formula>$BF$2</formula>
    </cfRule>
    <cfRule type="cellIs" dxfId="856" priority="35" operator="equal">
      <formula>$BF$1</formula>
    </cfRule>
  </conditionalFormatting>
  <conditionalFormatting sqref="BD82:BD83">
    <cfRule type="cellIs" dxfId="855" priority="22" operator="equal">
      <formula>$BF$7</formula>
    </cfRule>
    <cfRule type="cellIs" dxfId="854" priority="23" operator="equal">
      <formula>$BF$6</formula>
    </cfRule>
    <cfRule type="cellIs" dxfId="853" priority="24" operator="equal">
      <formula>$BF$5</formula>
    </cfRule>
    <cfRule type="cellIs" dxfId="852" priority="25" operator="equal">
      <formula>$BF$4</formula>
    </cfRule>
    <cfRule type="cellIs" dxfId="851" priority="26" operator="equal">
      <formula>$BF$3</formula>
    </cfRule>
    <cfRule type="cellIs" dxfId="850" priority="27" operator="equal">
      <formula>$BF$2</formula>
    </cfRule>
    <cfRule type="cellIs" dxfId="849" priority="28" operator="equal">
      <formula>$BF$1</formula>
    </cfRule>
  </conditionalFormatting>
  <conditionalFormatting sqref="BD85:BD90">
    <cfRule type="cellIs" dxfId="848" priority="15" operator="equal">
      <formula>$BF$7</formula>
    </cfRule>
    <cfRule type="cellIs" dxfId="847" priority="16" operator="equal">
      <formula>$BF$6</formula>
    </cfRule>
    <cfRule type="cellIs" dxfId="846" priority="17" operator="equal">
      <formula>$BF$5</formula>
    </cfRule>
    <cfRule type="cellIs" dxfId="845" priority="18" operator="equal">
      <formula>$BF$4</formula>
    </cfRule>
    <cfRule type="cellIs" dxfId="844" priority="19" operator="equal">
      <formula>$BF$3</formula>
    </cfRule>
    <cfRule type="cellIs" dxfId="843" priority="20" operator="equal">
      <formula>$BF$2</formula>
    </cfRule>
    <cfRule type="cellIs" dxfId="842" priority="21" operator="equal">
      <formula>$BF$1</formula>
    </cfRule>
  </conditionalFormatting>
  <conditionalFormatting sqref="BD93:BD97">
    <cfRule type="cellIs" dxfId="841" priority="8" operator="equal">
      <formula>$BF$7</formula>
    </cfRule>
    <cfRule type="cellIs" dxfId="840" priority="9" operator="equal">
      <formula>$BF$6</formula>
    </cfRule>
    <cfRule type="cellIs" dxfId="839" priority="10" operator="equal">
      <formula>$BF$5</formula>
    </cfRule>
    <cfRule type="cellIs" dxfId="838" priority="11" operator="equal">
      <formula>$BF$4</formula>
    </cfRule>
    <cfRule type="cellIs" dxfId="837" priority="12" operator="equal">
      <formula>$BF$3</formula>
    </cfRule>
    <cfRule type="cellIs" dxfId="836" priority="13" operator="equal">
      <formula>$BF$2</formula>
    </cfRule>
    <cfRule type="cellIs" dxfId="835" priority="14" operator="equal">
      <formula>$BF$1</formula>
    </cfRule>
  </conditionalFormatting>
  <conditionalFormatting sqref="BD99:BD234">
    <cfRule type="cellIs" dxfId="834" priority="1" operator="equal">
      <formula>$BF$7</formula>
    </cfRule>
    <cfRule type="cellIs" dxfId="833" priority="2" operator="equal">
      <formula>$BF$6</formula>
    </cfRule>
    <cfRule type="cellIs" dxfId="832" priority="3" operator="equal">
      <formula>$BF$5</formula>
    </cfRule>
    <cfRule type="cellIs" dxfId="831" priority="4" operator="equal">
      <formula>$BF$4</formula>
    </cfRule>
    <cfRule type="cellIs" dxfId="830" priority="5" operator="equal">
      <formula>$BF$3</formula>
    </cfRule>
    <cfRule type="cellIs" dxfId="829" priority="6" operator="equal">
      <formula>$BF$2</formula>
    </cfRule>
    <cfRule type="cellIs" dxfId="828" priority="7" operator="equal">
      <formula>$BF$1</formula>
    </cfRule>
  </conditionalFormatting>
  <dataValidations count="6">
    <dataValidation type="list" allowBlank="1" showInputMessage="1" showErrorMessage="1" sqref="BD99:BD1048576 BD1:BD77 BD93:BD97 BD82:BD83 BD79:BD80 BD85:BD90">
      <formula1>$BF$1:$BF$8</formula1>
    </dataValidation>
    <dataValidation type="list" allowBlank="1" showInputMessage="1" showErrorMessage="1" sqref="C78:C101 BD78 BD81 BD84 BD91:BD92 BD98">
      <formula1>#REF!</formula1>
    </dataValidation>
    <dataValidation type="list" allowBlank="1" showInputMessage="1" showErrorMessage="1" sqref="C10:C77 C202:C1048576 C105 C102">
      <formula1>$BE$1:$BE$4</formula1>
    </dataValidation>
    <dataValidation type="list" allowBlank="1" showInputMessage="1" showErrorMessage="1" sqref="C191:C196 C131:C147 C149:C189 C108:C129 C198:C201">
      <formula1>$AB$5:$AB$7</formula1>
    </dataValidation>
    <dataValidation type="list" allowBlank="1" showInputMessage="1" showErrorMessage="1" sqref="C103:C104">
      <formula1>$BF$1:$BF$4</formula1>
    </dataValidation>
    <dataValidation type="list" allowBlank="1" showInputMessage="1" showErrorMessage="1" sqref="C1:C9 C106:C107 C130 C148 C190 C197">
      <formula1>#REF!</formula1>
    </dataValidation>
  </dataValidations>
  <pageMargins left="0.39370078740157483" right="0.39370078740157483" top="0.39370078740157483" bottom="0.39370078740157483" header="0.19685039370078741" footer="0.23622047244094491"/>
  <pageSetup paperSize="9" scale="62" fitToWidth="4" fitToHeight="20" pageOrder="overThenDown" orientation="landscape" blackAndWhite="1" r:id="rId1"/>
  <headerFooter alignWithMargins="0">
    <oddHeader>&amp;F</oddHeader>
  </headerFooter>
  <colBreaks count="1" manualBreakCount="1">
    <brk id="28" max="196"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5"/>
  <sheetViews>
    <sheetView showGridLines="0" view="pageBreakPreview" zoomScale="70" zoomScaleNormal="80" zoomScaleSheetLayoutView="70" workbookViewId="0">
      <pane ySplit="6" topLeftCell="A7" activePane="bottomLeft" state="frozen"/>
      <selection activeCell="O7" sqref="O7"/>
      <selection pane="bottomLeft" activeCell="B1855" sqref="B1855"/>
    </sheetView>
  </sheetViews>
  <sheetFormatPr defaultColWidth="9.140625" defaultRowHeight="15" outlineLevelRow="1"/>
  <cols>
    <col min="1" max="1" width="8.28515625" style="89" customWidth="1"/>
    <col min="2" max="2" width="77.42578125" style="98" customWidth="1"/>
    <col min="3" max="3" width="36.7109375" style="88" customWidth="1"/>
    <col min="4" max="4" width="12.7109375" style="170" customWidth="1"/>
    <col min="5" max="5" width="13.140625" style="91" customWidth="1"/>
    <col min="6" max="6" width="17.85546875" style="91" customWidth="1"/>
    <col min="7" max="7" width="16.7109375" style="91" customWidth="1"/>
    <col min="8" max="8" width="11.7109375" style="91" customWidth="1"/>
    <col min="9" max="13" width="17" style="91" customWidth="1"/>
    <col min="14" max="14" width="11.85546875" style="91" customWidth="1"/>
    <col min="15" max="15" width="17.28515625" style="89" customWidth="1"/>
    <col min="16" max="16" width="16.28515625" style="89" customWidth="1"/>
    <col min="17" max="16384" width="9.140625" style="89"/>
  </cols>
  <sheetData>
    <row r="1" spans="1:16">
      <c r="B1" s="22"/>
      <c r="C1" s="83"/>
      <c r="D1" s="165"/>
      <c r="E1" s="69"/>
      <c r="F1" s="69"/>
      <c r="G1" s="53" t="s">
        <v>167</v>
      </c>
      <c r="H1" s="69"/>
      <c r="I1" s="69"/>
      <c r="J1" s="69"/>
      <c r="K1" s="69"/>
      <c r="L1" s="70"/>
      <c r="M1" s="70"/>
      <c r="N1" s="70"/>
    </row>
    <row r="2" spans="1:16">
      <c r="B2" s="23"/>
      <c r="C2" s="84"/>
      <c r="D2" s="166"/>
      <c r="E2" s="33"/>
      <c r="F2" s="33"/>
      <c r="G2" s="71" t="s">
        <v>0</v>
      </c>
      <c r="H2" s="33"/>
      <c r="I2" s="33"/>
      <c r="J2" s="33"/>
      <c r="K2" s="33"/>
      <c r="L2" s="63"/>
      <c r="M2" s="63"/>
      <c r="N2" s="63"/>
    </row>
    <row r="3" spans="1:16" ht="18.75">
      <c r="B3" s="90" t="s">
        <v>35</v>
      </c>
      <c r="C3" s="78"/>
      <c r="D3" s="155"/>
      <c r="E3" s="28"/>
      <c r="F3" s="28"/>
      <c r="G3" s="72" t="s">
        <v>130</v>
      </c>
      <c r="H3" s="28"/>
      <c r="I3" s="28"/>
      <c r="J3" s="28"/>
      <c r="K3" s="28"/>
      <c r="L3" s="72"/>
      <c r="M3" s="92" t="s">
        <v>2</v>
      </c>
      <c r="N3" s="72"/>
    </row>
    <row r="4" spans="1:16">
      <c r="A4" s="447" t="s">
        <v>3</v>
      </c>
      <c r="B4" s="447" t="s">
        <v>36</v>
      </c>
      <c r="C4" s="447" t="s">
        <v>38</v>
      </c>
      <c r="D4" s="452" t="s">
        <v>39</v>
      </c>
      <c r="E4" s="451" t="s">
        <v>131</v>
      </c>
      <c r="F4" s="451" t="s">
        <v>132</v>
      </c>
      <c r="G4" s="451" t="s">
        <v>133</v>
      </c>
      <c r="H4" s="451" t="s">
        <v>134</v>
      </c>
      <c r="I4" s="451" t="s">
        <v>135</v>
      </c>
      <c r="J4" s="451" t="s">
        <v>136</v>
      </c>
      <c r="K4" s="451"/>
      <c r="L4" s="451"/>
      <c r="M4" s="451"/>
      <c r="N4" s="451" t="s">
        <v>137</v>
      </c>
    </row>
    <row r="5" spans="1:16">
      <c r="A5" s="447"/>
      <c r="B5" s="447"/>
      <c r="C5" s="447"/>
      <c r="D5" s="452"/>
      <c r="E5" s="451"/>
      <c r="F5" s="451"/>
      <c r="G5" s="451"/>
      <c r="H5" s="451"/>
      <c r="I5" s="451"/>
      <c r="J5" s="451"/>
      <c r="K5" s="451"/>
      <c r="L5" s="451"/>
      <c r="M5" s="451"/>
      <c r="N5" s="451"/>
    </row>
    <row r="6" spans="1:16" ht="36.75" customHeight="1">
      <c r="A6" s="447"/>
      <c r="B6" s="447"/>
      <c r="C6" s="447"/>
      <c r="D6" s="452"/>
      <c r="E6" s="451"/>
      <c r="F6" s="451"/>
      <c r="G6" s="451"/>
      <c r="H6" s="451"/>
      <c r="I6" s="451"/>
      <c r="J6" s="73" t="s">
        <v>138</v>
      </c>
      <c r="K6" s="73" t="s">
        <v>139</v>
      </c>
      <c r="L6" s="73" t="s">
        <v>140</v>
      </c>
      <c r="M6" s="73" t="s">
        <v>141</v>
      </c>
      <c r="N6" s="451"/>
      <c r="O6" s="171" t="s">
        <v>256</v>
      </c>
      <c r="P6" s="171" t="s">
        <v>257</v>
      </c>
    </row>
    <row r="7" spans="1:16" s="95" customFormat="1">
      <c r="A7" s="93"/>
      <c r="B7" s="79" t="s">
        <v>8</v>
      </c>
      <c r="C7" s="85"/>
      <c r="D7" s="167"/>
      <c r="E7" s="94"/>
      <c r="F7" s="94"/>
      <c r="G7" s="94"/>
      <c r="H7" s="94"/>
      <c r="I7" s="94"/>
      <c r="J7" s="94"/>
      <c r="K7" s="94"/>
      <c r="L7" s="94"/>
      <c r="M7" s="94"/>
      <c r="N7" s="94"/>
      <c r="O7" s="172"/>
      <c r="P7" s="172"/>
    </row>
    <row r="8" spans="1:16" s="95" customFormat="1" hidden="1" outlineLevel="1">
      <c r="A8" s="37"/>
      <c r="B8" s="134" t="s">
        <v>56</v>
      </c>
      <c r="C8" s="85"/>
      <c r="D8" s="167"/>
      <c r="E8" s="94"/>
      <c r="F8" s="94"/>
      <c r="G8" s="94"/>
      <c r="H8" s="94"/>
      <c r="I8" s="94"/>
      <c r="J8" s="94"/>
      <c r="K8" s="94"/>
      <c r="L8" s="94"/>
      <c r="M8" s="94"/>
      <c r="N8" s="94"/>
      <c r="O8" s="172"/>
      <c r="P8" s="172"/>
    </row>
    <row r="9" spans="1:16" s="95" customFormat="1" hidden="1" outlineLevel="1">
      <c r="A9" s="37"/>
      <c r="B9" s="39" t="str">
        <f>'F4.2'!B9</f>
        <v>(i) Submitted to MERC</v>
      </c>
      <c r="C9" s="86"/>
      <c r="D9" s="168"/>
      <c r="E9" s="94"/>
      <c r="F9" s="94"/>
      <c r="G9" s="94"/>
      <c r="H9" s="94"/>
      <c r="I9" s="94"/>
      <c r="J9" s="94"/>
      <c r="K9" s="94"/>
      <c r="L9" s="94"/>
      <c r="M9" s="94"/>
      <c r="N9" s="94"/>
      <c r="O9" s="172"/>
      <c r="P9" s="172"/>
    </row>
    <row r="10" spans="1:16" s="10" customFormat="1" ht="31.5" hidden="1" outlineLevel="1">
      <c r="A10" s="177">
        <f>'F4.2'!A10</f>
        <v>7</v>
      </c>
      <c r="B10" s="178" t="str">
        <f>'F4.2'!B10</f>
        <v>Interconnection of 210 MW CHP to 500 MW CHP through Conveyors BC-02 &amp; BC-03 having capacity of 500 TPH</v>
      </c>
      <c r="C10" s="40" t="str">
        <f>'F4.2'!D10</f>
        <v>MERC/CAPEX/20162017/00227</v>
      </c>
      <c r="D10" s="159">
        <f>IF('F4.2'!F10=0,"-",'F4.2'!F10)</f>
        <v>42514</v>
      </c>
      <c r="E10" s="109">
        <f>'F4.2'!H10</f>
        <v>24</v>
      </c>
      <c r="F10" s="109">
        <f>'F4.2'!T10</f>
        <v>0</v>
      </c>
      <c r="G10" s="109">
        <f>'F4.2'!AS10</f>
        <v>0</v>
      </c>
      <c r="H10" s="109">
        <f>F10-G10</f>
        <v>0</v>
      </c>
      <c r="I10" s="109">
        <f>'F4.2'!U10</f>
        <v>0</v>
      </c>
      <c r="J10" s="109">
        <f>'F4.2'!AT10</f>
        <v>0</v>
      </c>
      <c r="K10" s="109"/>
      <c r="L10" s="109"/>
      <c r="M10" s="109">
        <f>SUM(J10:L10)</f>
        <v>0</v>
      </c>
      <c r="N10" s="109">
        <f>H10+I10-M10</f>
        <v>0</v>
      </c>
      <c r="O10" s="173">
        <f t="shared" ref="O10" si="0">MAX(0,IF(M10=0,0,IF(G10+M10&lt;E10,M10,E10-G10)))</f>
        <v>0</v>
      </c>
      <c r="P10" s="174">
        <f t="shared" ref="P10" si="1">M10-O10</f>
        <v>0</v>
      </c>
    </row>
    <row r="11" spans="1:16" s="95" customFormat="1" ht="31.5" hidden="1" outlineLevel="1">
      <c r="A11" s="185">
        <f>'F4.2'!A11</f>
        <v>7.1</v>
      </c>
      <c r="B11" s="186" t="str">
        <f>'F4.2'!B11</f>
        <v>Interconnection of 210 MW CHP to 500 MW CHP through Conveyors BC-02 &amp; BC-03 having capacity of 500 TPH</v>
      </c>
      <c r="C11" s="40" t="str">
        <f>'F4.2'!D11</f>
        <v>MERC/CAPEX/20162017/00227</v>
      </c>
      <c r="D11" s="159">
        <f>IF('F4.2'!F11=0,"-",'F4.2'!F11)</f>
        <v>42514</v>
      </c>
      <c r="E11" s="109">
        <f>'F4.2'!H11</f>
        <v>22.73</v>
      </c>
      <c r="F11" s="109">
        <f>'F4.2'!T11</f>
        <v>19.106691754</v>
      </c>
      <c r="G11" s="109">
        <f>'F4.2'!AS11</f>
        <v>19.106691754</v>
      </c>
      <c r="H11" s="109">
        <f t="shared" ref="H11:H74" si="2">F11-G11</f>
        <v>0</v>
      </c>
      <c r="I11" s="109">
        <f>'F4.2'!U11</f>
        <v>0</v>
      </c>
      <c r="J11" s="109">
        <f>'F4.2'!AT11</f>
        <v>0</v>
      </c>
      <c r="K11" s="109"/>
      <c r="L11" s="109"/>
      <c r="M11" s="109">
        <f t="shared" ref="M11:M74" si="3">SUM(J11:L11)</f>
        <v>0</v>
      </c>
      <c r="N11" s="109">
        <f t="shared" ref="N11:N74" si="4">H11+I11-M11</f>
        <v>0</v>
      </c>
      <c r="O11" s="173">
        <f t="shared" ref="O11:O74" si="5">MAX(0,IF(M11=0,0,IF(G11+M11&lt;E11,M11,E11-G11)))</f>
        <v>0</v>
      </c>
      <c r="P11" s="174">
        <f t="shared" ref="P11:P74" si="6">M11-O11</f>
        <v>0</v>
      </c>
    </row>
    <row r="12" spans="1:16" s="95" customFormat="1" ht="15.75" hidden="1" outlineLevel="1">
      <c r="A12" s="185">
        <f>'F4.2'!A12</f>
        <v>0</v>
      </c>
      <c r="B12" s="186" t="str">
        <f>'F4.2'!B12</f>
        <v>IDC</v>
      </c>
      <c r="C12" s="40" t="str">
        <f>'F4.2'!D12</f>
        <v>MERC/CAPEX/20162017/00227</v>
      </c>
      <c r="D12" s="159">
        <f>IF('F4.2'!F12=0,"-",'F4.2'!F12)</f>
        <v>42514</v>
      </c>
      <c r="E12" s="109">
        <f>'F4.2'!H12</f>
        <v>1.27</v>
      </c>
      <c r="F12" s="109">
        <f>'F4.2'!T12</f>
        <v>0</v>
      </c>
      <c r="G12" s="109">
        <f>'F4.2'!AS12</f>
        <v>0</v>
      </c>
      <c r="H12" s="109">
        <f t="shared" si="2"/>
        <v>0</v>
      </c>
      <c r="I12" s="109">
        <f>'F4.2'!U12</f>
        <v>0</v>
      </c>
      <c r="J12" s="109">
        <f>'F4.2'!AT12</f>
        <v>0</v>
      </c>
      <c r="K12" s="109"/>
      <c r="L12" s="109"/>
      <c r="M12" s="109">
        <f t="shared" si="3"/>
        <v>0</v>
      </c>
      <c r="N12" s="109">
        <f t="shared" si="4"/>
        <v>0</v>
      </c>
      <c r="O12" s="173">
        <f t="shared" si="5"/>
        <v>0</v>
      </c>
      <c r="P12" s="174">
        <f t="shared" si="6"/>
        <v>0</v>
      </c>
    </row>
    <row r="13" spans="1:16" s="10" customFormat="1" ht="31.5" hidden="1" outlineLevel="1">
      <c r="A13" s="177">
        <f>'F4.2'!A13</f>
        <v>8</v>
      </c>
      <c r="B13" s="178" t="str">
        <f>'F4.2'!B13</f>
        <v>Stack management by procurement of Bulldozer &amp; LOCO and CHP area schemes for performance &amp; unloading improvement</v>
      </c>
      <c r="C13" s="40" t="str">
        <f>'F4.2'!D13</f>
        <v>MERC/CAPEX/20162017/01426</v>
      </c>
      <c r="D13" s="159">
        <f>IF('F4.2'!F13=0,"-",'F4.2'!F13)</f>
        <v>42768</v>
      </c>
      <c r="E13" s="109">
        <f>'F4.2'!H13</f>
        <v>9.9669421487603316</v>
      </c>
      <c r="F13" s="109">
        <f>'F4.2'!T13</f>
        <v>0</v>
      </c>
      <c r="G13" s="109">
        <f>'F4.2'!AS13</f>
        <v>0</v>
      </c>
      <c r="H13" s="109">
        <f t="shared" si="2"/>
        <v>0</v>
      </c>
      <c r="I13" s="109">
        <f>'F4.2'!U13</f>
        <v>0</v>
      </c>
      <c r="J13" s="109">
        <f>'F4.2'!AT13</f>
        <v>0</v>
      </c>
      <c r="K13" s="109"/>
      <c r="L13" s="109"/>
      <c r="M13" s="109">
        <f t="shared" si="3"/>
        <v>0</v>
      </c>
      <c r="N13" s="109">
        <f t="shared" si="4"/>
        <v>0</v>
      </c>
      <c r="O13" s="173">
        <f t="shared" si="5"/>
        <v>0</v>
      </c>
      <c r="P13" s="174">
        <f t="shared" si="6"/>
        <v>0</v>
      </c>
    </row>
    <row r="14" spans="1:16" s="95" customFormat="1" ht="15.75" hidden="1" outlineLevel="1">
      <c r="A14" s="185">
        <f>'F4.2'!A14</f>
        <v>8.1</v>
      </c>
      <c r="B14" s="186" t="str">
        <f>'F4.2'!B14</f>
        <v>Procurement of Locomotive 800 HP (2 No.’s)</v>
      </c>
      <c r="C14" s="40" t="str">
        <f>'F4.2'!D14</f>
        <v>MERC/CAPEX/20162017/01426</v>
      </c>
      <c r="D14" s="159">
        <f>IF('F4.2'!F14=0,"-",'F4.2'!F14)</f>
        <v>42768</v>
      </c>
      <c r="E14" s="109">
        <f>'F4.2'!H14</f>
        <v>4.9504132231404956</v>
      </c>
      <c r="F14" s="109">
        <f>'F4.2'!T14</f>
        <v>4.8260800000000001</v>
      </c>
      <c r="G14" s="109">
        <f>'F4.2'!AS14</f>
        <v>4.8260800000000001</v>
      </c>
      <c r="H14" s="109">
        <f t="shared" si="2"/>
        <v>0</v>
      </c>
      <c r="I14" s="109">
        <f>'F4.2'!U14</f>
        <v>0</v>
      </c>
      <c r="J14" s="109">
        <f>'F4.2'!AT14</f>
        <v>0</v>
      </c>
      <c r="K14" s="109"/>
      <c r="L14" s="109"/>
      <c r="M14" s="109">
        <f t="shared" si="3"/>
        <v>0</v>
      </c>
      <c r="N14" s="109">
        <f t="shared" si="4"/>
        <v>0</v>
      </c>
      <c r="O14" s="173">
        <f t="shared" si="5"/>
        <v>0</v>
      </c>
      <c r="P14" s="174">
        <f t="shared" si="6"/>
        <v>0</v>
      </c>
    </row>
    <row r="15" spans="1:16" s="95" customFormat="1" ht="15.75" hidden="1" outlineLevel="1">
      <c r="A15" s="185">
        <f>'F4.2'!A15</f>
        <v>8.1999999999999993</v>
      </c>
      <c r="B15" s="186" t="str">
        <f>'F4.2'!B15</f>
        <v>Procurement of 2 No’s of Bulldozer Model D-155(2 No.’s)</v>
      </c>
      <c r="C15" s="40" t="str">
        <f>'F4.2'!D15</f>
        <v>MERC/CAPEX/20162017/01426</v>
      </c>
      <c r="D15" s="159">
        <f>IF('F4.2'!F15=0,"-",'F4.2'!F15)</f>
        <v>42768</v>
      </c>
      <c r="E15" s="109">
        <f>'F4.2'!H15</f>
        <v>2.5619834710743801</v>
      </c>
      <c r="F15" s="109">
        <f>'F4.2'!T15</f>
        <v>3.4747105785123966</v>
      </c>
      <c r="G15" s="109">
        <f>'F4.2'!AS15</f>
        <v>3.4747105785123966</v>
      </c>
      <c r="H15" s="109">
        <f t="shared" si="2"/>
        <v>0</v>
      </c>
      <c r="I15" s="109">
        <f>'F4.2'!U15</f>
        <v>0</v>
      </c>
      <c r="J15" s="109">
        <f>'F4.2'!AT15</f>
        <v>0</v>
      </c>
      <c r="K15" s="109"/>
      <c r="L15" s="109"/>
      <c r="M15" s="109">
        <f t="shared" si="3"/>
        <v>0</v>
      </c>
      <c r="N15" s="109">
        <f t="shared" si="4"/>
        <v>0</v>
      </c>
      <c r="O15" s="173">
        <f t="shared" si="5"/>
        <v>0</v>
      </c>
      <c r="P15" s="174">
        <f t="shared" si="6"/>
        <v>0</v>
      </c>
    </row>
    <row r="16" spans="1:16" s="95" customFormat="1" ht="15.75" hidden="1" outlineLevel="1">
      <c r="A16" s="185">
        <f>'F4.2'!A16</f>
        <v>8.3000000000000007</v>
      </c>
      <c r="B16" s="186" t="str">
        <f>'F4.2'!B16</f>
        <v>Modification below primary crusher chutes 15A/B &amp; Conv.02</v>
      </c>
      <c r="C16" s="40" t="str">
        <f>'F4.2'!D16</f>
        <v>MERC/CAPEX/20162017/01426</v>
      </c>
      <c r="D16" s="159">
        <f>IF('F4.2'!F16=0,"-",'F4.2'!F16)</f>
        <v>42768</v>
      </c>
      <c r="E16" s="109">
        <f>'F4.2'!H16</f>
        <v>0.42975206611570249</v>
      </c>
      <c r="F16" s="109">
        <f>'F4.2'!T16</f>
        <v>0.38033057851239671</v>
      </c>
      <c r="G16" s="109">
        <f>'F4.2'!AS16</f>
        <v>0.38033057851239671</v>
      </c>
      <c r="H16" s="109">
        <f t="shared" si="2"/>
        <v>0</v>
      </c>
      <c r="I16" s="109">
        <f>'F4.2'!U16</f>
        <v>0</v>
      </c>
      <c r="J16" s="109">
        <f>'F4.2'!AT16</f>
        <v>0</v>
      </c>
      <c r="K16" s="109"/>
      <c r="L16" s="109"/>
      <c r="M16" s="109">
        <f t="shared" si="3"/>
        <v>0</v>
      </c>
      <c r="N16" s="109">
        <f t="shared" si="4"/>
        <v>0</v>
      </c>
      <c r="O16" s="173">
        <f t="shared" si="5"/>
        <v>0</v>
      </c>
      <c r="P16" s="174">
        <f t="shared" si="6"/>
        <v>0</v>
      </c>
    </row>
    <row r="17" spans="1:16" s="95" customFormat="1" ht="15.75" hidden="1" outlineLevel="1">
      <c r="A17" s="185">
        <f>'F4.2'!A17</f>
        <v>8.4</v>
      </c>
      <c r="B17" s="186" t="str">
        <f>'F4.2'!B17</f>
        <v>New helical gear box for various conveyors</v>
      </c>
      <c r="C17" s="40" t="str">
        <f>'F4.2'!D17</f>
        <v>MERC/CAPEX/20162017/01426</v>
      </c>
      <c r="D17" s="159">
        <f>IF('F4.2'!F17=0,"-",'F4.2'!F17)</f>
        <v>42768</v>
      </c>
      <c r="E17" s="109">
        <f>'F4.2'!H17</f>
        <v>0.79338842975206614</v>
      </c>
      <c r="F17" s="109">
        <f>'F4.2'!T17</f>
        <v>0</v>
      </c>
      <c r="G17" s="109">
        <f>'F4.2'!AS17</f>
        <v>0</v>
      </c>
      <c r="H17" s="109">
        <f t="shared" si="2"/>
        <v>0</v>
      </c>
      <c r="I17" s="109">
        <f>'F4.2'!U17</f>
        <v>0</v>
      </c>
      <c r="J17" s="109">
        <f>'F4.2'!AT17</f>
        <v>0</v>
      </c>
      <c r="K17" s="109"/>
      <c r="L17" s="109"/>
      <c r="M17" s="109">
        <f t="shared" si="3"/>
        <v>0</v>
      </c>
      <c r="N17" s="109">
        <f t="shared" si="4"/>
        <v>0</v>
      </c>
      <c r="O17" s="173">
        <f t="shared" si="5"/>
        <v>0</v>
      </c>
      <c r="P17" s="174">
        <f t="shared" si="6"/>
        <v>0</v>
      </c>
    </row>
    <row r="18" spans="1:16" s="95" customFormat="1" ht="15.75" hidden="1" outlineLevel="1">
      <c r="A18" s="185">
        <f>'F4.2'!A18</f>
        <v>8.5</v>
      </c>
      <c r="B18" s="186" t="str">
        <f>'F4.2'!B18</f>
        <v xml:space="preserve">Procurement of Elecon Make Ring Granulator Type TK-09-38B </v>
      </c>
      <c r="C18" s="40" t="str">
        <f>'F4.2'!D18</f>
        <v>MERC/CAPEX/20162017/01426</v>
      </c>
      <c r="D18" s="159">
        <f>IF('F4.2'!F18=0,"-",'F4.2'!F18)</f>
        <v>42768</v>
      </c>
      <c r="E18" s="109">
        <f>'F4.2'!H18</f>
        <v>0.53719008264462809</v>
      </c>
      <c r="F18" s="109">
        <f>'F4.2'!T18</f>
        <v>0</v>
      </c>
      <c r="G18" s="109">
        <f>'F4.2'!AS18</f>
        <v>0</v>
      </c>
      <c r="H18" s="109">
        <f t="shared" si="2"/>
        <v>0</v>
      </c>
      <c r="I18" s="109">
        <f>'F4.2'!U18</f>
        <v>0</v>
      </c>
      <c r="J18" s="109">
        <f>'F4.2'!AT18</f>
        <v>0</v>
      </c>
      <c r="K18" s="109"/>
      <c r="L18" s="109"/>
      <c r="M18" s="109">
        <f t="shared" si="3"/>
        <v>0</v>
      </c>
      <c r="N18" s="109">
        <f t="shared" si="4"/>
        <v>0</v>
      </c>
      <c r="O18" s="173">
        <f t="shared" si="5"/>
        <v>0</v>
      </c>
      <c r="P18" s="174">
        <f t="shared" si="6"/>
        <v>0</v>
      </c>
    </row>
    <row r="19" spans="1:16" s="95" customFormat="1" ht="15.75" hidden="1" outlineLevel="1">
      <c r="A19" s="185">
        <f>'F4.2'!A19</f>
        <v>8.6</v>
      </c>
      <c r="B19" s="186" t="str">
        <f>'F4.2'!B19</f>
        <v>Procurement of Elecon Make Ring Granulator Type TK6 32B Ring Granulator</v>
      </c>
      <c r="C19" s="40" t="str">
        <f>'F4.2'!D19</f>
        <v>MERC/CAPEX/20162017/01426</v>
      </c>
      <c r="D19" s="159">
        <f>IF('F4.2'!F19=0,"-",'F4.2'!F19)</f>
        <v>42768</v>
      </c>
      <c r="E19" s="109">
        <f>'F4.2'!H19</f>
        <v>0.33884297520661155</v>
      </c>
      <c r="F19" s="109">
        <f>'F4.2'!T19</f>
        <v>0</v>
      </c>
      <c r="G19" s="109">
        <f>'F4.2'!AS19</f>
        <v>0</v>
      </c>
      <c r="H19" s="109">
        <f t="shared" si="2"/>
        <v>0</v>
      </c>
      <c r="I19" s="109">
        <f>'F4.2'!U19</f>
        <v>0</v>
      </c>
      <c r="J19" s="109">
        <f>'F4.2'!AT19</f>
        <v>0</v>
      </c>
      <c r="K19" s="109"/>
      <c r="L19" s="109"/>
      <c r="M19" s="109">
        <f t="shared" si="3"/>
        <v>0</v>
      </c>
      <c r="N19" s="109">
        <f t="shared" si="4"/>
        <v>0</v>
      </c>
      <c r="O19" s="173">
        <f t="shared" si="5"/>
        <v>0</v>
      </c>
      <c r="P19" s="174">
        <f t="shared" si="6"/>
        <v>0</v>
      </c>
    </row>
    <row r="20" spans="1:16" s="95" customFormat="1" ht="15.75" hidden="1" outlineLevel="1">
      <c r="A20" s="185">
        <f>'F4.2'!A20</f>
        <v>0</v>
      </c>
      <c r="B20" s="186" t="str">
        <f>'F4.2'!B20</f>
        <v>IDC</v>
      </c>
      <c r="C20" s="40" t="str">
        <f>'F4.2'!D20</f>
        <v>MERC/CAPEX/20162017/01426</v>
      </c>
      <c r="D20" s="159">
        <f>IF('F4.2'!F20=0,"-",'F4.2'!F20)</f>
        <v>42768</v>
      </c>
      <c r="E20" s="109">
        <f>'F4.2'!H20</f>
        <v>0.35537190082644626</v>
      </c>
      <c r="F20" s="109">
        <f>'F4.2'!T20</f>
        <v>0</v>
      </c>
      <c r="G20" s="109">
        <f>'F4.2'!AS20</f>
        <v>0</v>
      </c>
      <c r="H20" s="109">
        <f t="shared" si="2"/>
        <v>0</v>
      </c>
      <c r="I20" s="109">
        <f>'F4.2'!U20</f>
        <v>0</v>
      </c>
      <c r="J20" s="109">
        <f>'F4.2'!AT20</f>
        <v>0</v>
      </c>
      <c r="K20" s="109"/>
      <c r="L20" s="109"/>
      <c r="M20" s="109">
        <f t="shared" si="3"/>
        <v>0</v>
      </c>
      <c r="N20" s="109">
        <f t="shared" si="4"/>
        <v>0</v>
      </c>
      <c r="O20" s="173">
        <f t="shared" si="5"/>
        <v>0</v>
      </c>
      <c r="P20" s="174">
        <f t="shared" si="6"/>
        <v>0</v>
      </c>
    </row>
    <row r="21" spans="1:16" s="10" customFormat="1" ht="31.5" hidden="1" outlineLevel="1">
      <c r="A21" s="177">
        <f>'F4.2'!A21</f>
        <v>9</v>
      </c>
      <c r="B21" s="178" t="str">
        <f>'F4.2'!B21</f>
        <v>Construction of 1st raising of Ash bund from T.B.L. 258M to 264M at Bhusawal TPS</v>
      </c>
      <c r="C21" s="40" t="str">
        <f>'F4.2'!D21</f>
        <v>MERC/CAPEX/20172018/4267</v>
      </c>
      <c r="D21" s="159">
        <f>IF('F4.2'!F21=0,"-",'F4.2'!F21)</f>
        <v>43006</v>
      </c>
      <c r="E21" s="109">
        <f>'F4.2'!H21</f>
        <v>64.22</v>
      </c>
      <c r="F21" s="109">
        <f>'F4.2'!T21</f>
        <v>0</v>
      </c>
      <c r="G21" s="109">
        <f>'F4.2'!AS21</f>
        <v>0</v>
      </c>
      <c r="H21" s="109">
        <f t="shared" si="2"/>
        <v>0</v>
      </c>
      <c r="I21" s="109">
        <f>'F4.2'!U21</f>
        <v>0</v>
      </c>
      <c r="J21" s="109">
        <f>'F4.2'!AT21</f>
        <v>0</v>
      </c>
      <c r="K21" s="109"/>
      <c r="L21" s="109"/>
      <c r="M21" s="109">
        <f t="shared" si="3"/>
        <v>0</v>
      </c>
      <c r="N21" s="109">
        <f t="shared" si="4"/>
        <v>0</v>
      </c>
      <c r="O21" s="173">
        <f t="shared" si="5"/>
        <v>0</v>
      </c>
      <c r="P21" s="174">
        <f t="shared" si="6"/>
        <v>0</v>
      </c>
    </row>
    <row r="22" spans="1:16" s="95" customFormat="1" ht="31.5" hidden="1" outlineLevel="1">
      <c r="A22" s="185">
        <f>'F4.2'!A22</f>
        <v>9.1</v>
      </c>
      <c r="B22" s="186" t="str">
        <f>'F4.2'!B22</f>
        <v>Construction of 1st raising of Ash bund from T.B.L. 258M to 264M at Bhusawal TPS</v>
      </c>
      <c r="C22" s="40" t="str">
        <f>'F4.2'!D22</f>
        <v>MERC/CAPEX/20172018/4267</v>
      </c>
      <c r="D22" s="159">
        <f>IF('F4.2'!F22=0,"-",'F4.2'!F22)</f>
        <v>43006</v>
      </c>
      <c r="E22" s="109">
        <f>'F4.2'!H22</f>
        <v>64.22</v>
      </c>
      <c r="F22" s="109">
        <f>'F4.2'!T22</f>
        <v>64.498238246301369</v>
      </c>
      <c r="G22" s="109">
        <f>'F4.2'!AS22</f>
        <v>64.498238246301369</v>
      </c>
      <c r="H22" s="109">
        <f t="shared" si="2"/>
        <v>0</v>
      </c>
      <c r="I22" s="109">
        <f>'F4.2'!U22</f>
        <v>0</v>
      </c>
      <c r="J22" s="109">
        <f>'F4.2'!AT22</f>
        <v>0</v>
      </c>
      <c r="K22" s="109"/>
      <c r="L22" s="109"/>
      <c r="M22" s="109">
        <f t="shared" si="3"/>
        <v>0</v>
      </c>
      <c r="N22" s="109">
        <f t="shared" si="4"/>
        <v>0</v>
      </c>
      <c r="O22" s="173">
        <f t="shared" si="5"/>
        <v>0</v>
      </c>
      <c r="P22" s="174">
        <f t="shared" si="6"/>
        <v>0</v>
      </c>
    </row>
    <row r="23" spans="1:16" s="10" customFormat="1" ht="31.5" hidden="1" outlineLevel="1">
      <c r="A23" s="177">
        <f>'F4.2'!A23</f>
        <v>10</v>
      </c>
      <c r="B23" s="178" t="str">
        <f>'F4.2'!B23</f>
        <v>Augmentation of Ash Evacuation System &amp; Procurement of BCW Pump Motors at Bhusawal &amp; Khaperkheda TPS 500 MW Units</v>
      </c>
      <c r="C23" s="40" t="str">
        <f>'F4.2'!D23</f>
        <v>MERC/CAPEX/20172018/4782</v>
      </c>
      <c r="D23" s="159">
        <f>IF('F4.2'!F23=0,"-",'F4.2'!F23)</f>
        <v>43067</v>
      </c>
      <c r="E23" s="109">
        <f>'F4.2'!H23</f>
        <v>17.439999999999998</v>
      </c>
      <c r="F23" s="109">
        <f>'F4.2'!T23</f>
        <v>0</v>
      </c>
      <c r="G23" s="109">
        <f>'F4.2'!AS23</f>
        <v>0</v>
      </c>
      <c r="H23" s="109">
        <f t="shared" si="2"/>
        <v>0</v>
      </c>
      <c r="I23" s="109">
        <f>'F4.2'!U23</f>
        <v>0</v>
      </c>
      <c r="J23" s="109">
        <f>'F4.2'!AT23</f>
        <v>0</v>
      </c>
      <c r="K23" s="109"/>
      <c r="L23" s="109"/>
      <c r="M23" s="109">
        <f t="shared" si="3"/>
        <v>0</v>
      </c>
      <c r="N23" s="109">
        <f t="shared" si="4"/>
        <v>0</v>
      </c>
      <c r="O23" s="173">
        <f t="shared" si="5"/>
        <v>0</v>
      </c>
      <c r="P23" s="174">
        <f t="shared" si="6"/>
        <v>0</v>
      </c>
    </row>
    <row r="24" spans="1:16" s="95" customFormat="1" ht="31.5" hidden="1" outlineLevel="1">
      <c r="A24" s="185">
        <f>'F4.2'!A24</f>
        <v>10.1</v>
      </c>
      <c r="B24" s="186" t="str">
        <f>'F4.2'!B24</f>
        <v>Installation of standby Buffer Hopper parallel to existing pair of buffer hoppers</v>
      </c>
      <c r="C24" s="40" t="str">
        <f>'F4.2'!D24</f>
        <v>MERC/CAPEX/20172018/4782</v>
      </c>
      <c r="D24" s="159">
        <f>IF('F4.2'!F24=0,"-",'F4.2'!F24)</f>
        <v>43067</v>
      </c>
      <c r="E24" s="109">
        <f>'F4.2'!H24</f>
        <v>11.5</v>
      </c>
      <c r="F24" s="109">
        <f>'F4.2'!T24</f>
        <v>0</v>
      </c>
      <c r="G24" s="109">
        <f>'F4.2'!AS24</f>
        <v>0</v>
      </c>
      <c r="H24" s="109">
        <f t="shared" si="2"/>
        <v>0</v>
      </c>
      <c r="I24" s="109">
        <f>'F4.2'!U24</f>
        <v>0</v>
      </c>
      <c r="J24" s="109">
        <f>'F4.2'!AT24</f>
        <v>0</v>
      </c>
      <c r="K24" s="109"/>
      <c r="L24" s="109"/>
      <c r="M24" s="109">
        <f t="shared" si="3"/>
        <v>0</v>
      </c>
      <c r="N24" s="109">
        <f t="shared" si="4"/>
        <v>0</v>
      </c>
      <c r="O24" s="173">
        <f t="shared" si="5"/>
        <v>0</v>
      </c>
      <c r="P24" s="174">
        <f t="shared" si="6"/>
        <v>0</v>
      </c>
    </row>
    <row r="25" spans="1:16" s="95" customFormat="1" ht="31.5" hidden="1" outlineLevel="1">
      <c r="A25" s="185">
        <f>'F4.2'!A25</f>
        <v>10.199999999999999</v>
      </c>
      <c r="B25" s="186" t="str">
        <f>'F4.2'!B25</f>
        <v>Installation of additional vacuum pump for every two passes, near to intermediate hopper.</v>
      </c>
      <c r="C25" s="40" t="str">
        <f>'F4.2'!D25</f>
        <v>MERC/CAPEX/20172018/4782</v>
      </c>
      <c r="D25" s="159">
        <f>IF('F4.2'!F25=0,"-",'F4.2'!F25)</f>
        <v>43067</v>
      </c>
      <c r="E25" s="109">
        <f>'F4.2'!H25</f>
        <v>0.6</v>
      </c>
      <c r="F25" s="109">
        <f>'F4.2'!T25</f>
        <v>0</v>
      </c>
      <c r="G25" s="109">
        <f>'F4.2'!AS25</f>
        <v>0</v>
      </c>
      <c r="H25" s="109">
        <f t="shared" si="2"/>
        <v>0</v>
      </c>
      <c r="I25" s="109">
        <f>'F4.2'!U25</f>
        <v>0</v>
      </c>
      <c r="J25" s="109">
        <f>'F4.2'!AT25</f>
        <v>0</v>
      </c>
      <c r="K25" s="109"/>
      <c r="L25" s="109"/>
      <c r="M25" s="109">
        <f t="shared" si="3"/>
        <v>0</v>
      </c>
      <c r="N25" s="109">
        <f t="shared" si="4"/>
        <v>0</v>
      </c>
      <c r="O25" s="173">
        <f t="shared" si="5"/>
        <v>0</v>
      </c>
      <c r="P25" s="174">
        <f t="shared" si="6"/>
        <v>0</v>
      </c>
    </row>
    <row r="26" spans="1:16" s="95" customFormat="1" ht="63" hidden="1" outlineLevel="1">
      <c r="A26" s="185">
        <f>'F4.2'!A26</f>
        <v>10.3</v>
      </c>
      <c r="B26" s="186" t="str">
        <f>'F4.2'!B26</f>
        <v>Procurement of 02 Nos of M/s Torishima, Japan make, 350 KW, 6.6KV, Boiler Circulating Water (BCW) Pump Motors (without pump casing) with 02 lots of recommended Electrical &amp; C&amp;I spares for Bhusawal and Khaparkheda TPS 500MW.</v>
      </c>
      <c r="C26" s="40" t="str">
        <f>'F4.2'!D26</f>
        <v>MERC/CAPEX/20172018/4782</v>
      </c>
      <c r="D26" s="159">
        <f>IF('F4.2'!F26=0,"-",'F4.2'!F26)</f>
        <v>43067</v>
      </c>
      <c r="E26" s="109">
        <f>'F4.2'!H26</f>
        <v>4.24</v>
      </c>
      <c r="F26" s="109">
        <f>'F4.2'!T26</f>
        <v>4.6696428000000001</v>
      </c>
      <c r="G26" s="109">
        <f>'F4.2'!AS26</f>
        <v>4.6696428000000001</v>
      </c>
      <c r="H26" s="109">
        <f t="shared" si="2"/>
        <v>0</v>
      </c>
      <c r="I26" s="109">
        <f>'F4.2'!U26</f>
        <v>0</v>
      </c>
      <c r="J26" s="109">
        <f>'F4.2'!AT26</f>
        <v>0</v>
      </c>
      <c r="K26" s="109"/>
      <c r="L26" s="109"/>
      <c r="M26" s="109">
        <f t="shared" si="3"/>
        <v>0</v>
      </c>
      <c r="N26" s="109">
        <f t="shared" si="4"/>
        <v>0</v>
      </c>
      <c r="O26" s="173">
        <f t="shared" si="5"/>
        <v>0</v>
      </c>
      <c r="P26" s="174">
        <f t="shared" si="6"/>
        <v>0</v>
      </c>
    </row>
    <row r="27" spans="1:16" s="95" customFormat="1" ht="31.5" hidden="1" outlineLevel="1">
      <c r="A27" s="185">
        <f>'F4.2'!A27</f>
        <v>10.4</v>
      </c>
      <c r="B27" s="186" t="str">
        <f>'F4.2'!B27</f>
        <v>Procurement of complete ACVF drive module comprising of 2 Nos. of Supply and 3 Nos. of  Inverter modules for GEHO pumps</v>
      </c>
      <c r="C27" s="40" t="str">
        <f>'F4.2'!D27</f>
        <v>MERC/CAPEX/20172018/4782</v>
      </c>
      <c r="D27" s="159">
        <f>IF('F4.2'!F27=0,"-",'F4.2'!F27)</f>
        <v>43067</v>
      </c>
      <c r="E27" s="109">
        <f>'F4.2'!H27</f>
        <v>0.95</v>
      </c>
      <c r="F27" s="109">
        <f>'F4.2'!T27</f>
        <v>0.92864275500000004</v>
      </c>
      <c r="G27" s="109">
        <f>'F4.2'!AS27</f>
        <v>0.92864275500000004</v>
      </c>
      <c r="H27" s="109">
        <f t="shared" si="2"/>
        <v>0</v>
      </c>
      <c r="I27" s="109">
        <f>'F4.2'!U27</f>
        <v>0</v>
      </c>
      <c r="J27" s="109">
        <f>'F4.2'!AT27</f>
        <v>0</v>
      </c>
      <c r="K27" s="109"/>
      <c r="L27" s="109"/>
      <c r="M27" s="109">
        <f t="shared" si="3"/>
        <v>0</v>
      </c>
      <c r="N27" s="109">
        <f t="shared" si="4"/>
        <v>0</v>
      </c>
      <c r="O27" s="173">
        <f t="shared" si="5"/>
        <v>0</v>
      </c>
      <c r="P27" s="174">
        <f t="shared" si="6"/>
        <v>0</v>
      </c>
    </row>
    <row r="28" spans="1:16" s="95" customFormat="1" ht="31.5" hidden="1" outlineLevel="1">
      <c r="A28" s="185">
        <f>'F4.2'!A28</f>
        <v>10.5</v>
      </c>
      <c r="B28" s="186" t="str">
        <f>'F4.2'!B28</f>
        <v>Supply, erection and commissioning of 24VDC, 100A Float &amp; Float cum Boost Battery Charger with 325Ah Battery Bank for CWPH at BTPS 2x500 MW.</v>
      </c>
      <c r="C28" s="40" t="str">
        <f>'F4.2'!D28</f>
        <v>MERC/CAPEX/20172018/4782</v>
      </c>
      <c r="D28" s="159">
        <f>IF('F4.2'!F28=0,"-",'F4.2'!F28)</f>
        <v>43067</v>
      </c>
      <c r="E28" s="109">
        <f>'F4.2'!H28</f>
        <v>0.15</v>
      </c>
      <c r="F28" s="109">
        <f>'F4.2'!T28</f>
        <v>0.157884</v>
      </c>
      <c r="G28" s="109">
        <f>'F4.2'!AS28</f>
        <v>0.157884</v>
      </c>
      <c r="H28" s="109">
        <f t="shared" si="2"/>
        <v>0</v>
      </c>
      <c r="I28" s="109">
        <f>'F4.2'!U28</f>
        <v>0</v>
      </c>
      <c r="J28" s="109">
        <f>'F4.2'!AT28</f>
        <v>0</v>
      </c>
      <c r="K28" s="109"/>
      <c r="L28" s="109"/>
      <c r="M28" s="109">
        <f t="shared" si="3"/>
        <v>0</v>
      </c>
      <c r="N28" s="109">
        <f t="shared" si="4"/>
        <v>0</v>
      </c>
      <c r="O28" s="173">
        <f t="shared" si="5"/>
        <v>0</v>
      </c>
      <c r="P28" s="174">
        <f t="shared" si="6"/>
        <v>0</v>
      </c>
    </row>
    <row r="29" spans="1:16" s="95" customFormat="1" ht="15.75" hidden="1" outlineLevel="1">
      <c r="A29" s="185">
        <f>'F4.2'!A29</f>
        <v>0</v>
      </c>
      <c r="B29" s="186" t="str">
        <f>'F4.2'!B29</f>
        <v xml:space="preserve">IDC </v>
      </c>
      <c r="C29" s="40" t="str">
        <f>'F4.2'!D29</f>
        <v>MERC/CAPEX/20172018/4782</v>
      </c>
      <c r="D29" s="159">
        <f>IF('F4.2'!F29=0,"-",'F4.2'!F29)</f>
        <v>43067</v>
      </c>
      <c r="E29" s="109">
        <f>'F4.2'!H29</f>
        <v>0</v>
      </c>
      <c r="F29" s="109">
        <f>'F4.2'!T29</f>
        <v>0</v>
      </c>
      <c r="G29" s="109">
        <f>'F4.2'!AS29</f>
        <v>0</v>
      </c>
      <c r="H29" s="109">
        <f t="shared" si="2"/>
        <v>0</v>
      </c>
      <c r="I29" s="109">
        <f>'F4.2'!U29</f>
        <v>0</v>
      </c>
      <c r="J29" s="109">
        <f>'F4.2'!AT29</f>
        <v>0</v>
      </c>
      <c r="K29" s="109"/>
      <c r="L29" s="109"/>
      <c r="M29" s="109">
        <f t="shared" si="3"/>
        <v>0</v>
      </c>
      <c r="N29" s="109">
        <f t="shared" si="4"/>
        <v>0</v>
      </c>
      <c r="O29" s="173">
        <f t="shared" si="5"/>
        <v>0</v>
      </c>
      <c r="P29" s="174">
        <f t="shared" si="6"/>
        <v>0</v>
      </c>
    </row>
    <row r="30" spans="1:16" s="10" customFormat="1" ht="15.75" hidden="1" outlineLevel="1">
      <c r="A30" s="177">
        <f>'F4.2'!A30</f>
        <v>11</v>
      </c>
      <c r="B30" s="178" t="str">
        <f>'F4.2'!B30</f>
        <v>Various schemes for renovation of colony at Bhusawal TPS</v>
      </c>
      <c r="C30" s="40" t="str">
        <f>'F4.2'!D30</f>
        <v>MERC/CAPEX/20172018/0221</v>
      </c>
      <c r="D30" s="159">
        <f>IF('F4.2'!F30=0,"-",'F4.2'!F30)</f>
        <v>43143</v>
      </c>
      <c r="E30" s="109">
        <f>'F4.2'!H30</f>
        <v>19.334125999999998</v>
      </c>
      <c r="F30" s="109">
        <f>'F4.2'!T30</f>
        <v>0</v>
      </c>
      <c r="G30" s="109">
        <f>'F4.2'!AS30</f>
        <v>0</v>
      </c>
      <c r="H30" s="109">
        <f t="shared" si="2"/>
        <v>0</v>
      </c>
      <c r="I30" s="109">
        <f>'F4.2'!U30</f>
        <v>0</v>
      </c>
      <c r="J30" s="109">
        <f>'F4.2'!AT30</f>
        <v>0</v>
      </c>
      <c r="K30" s="109"/>
      <c r="L30" s="109"/>
      <c r="M30" s="109">
        <f t="shared" si="3"/>
        <v>0</v>
      </c>
      <c r="N30" s="109">
        <f t="shared" si="4"/>
        <v>0</v>
      </c>
      <c r="O30" s="173">
        <f t="shared" si="5"/>
        <v>0</v>
      </c>
      <c r="P30" s="174">
        <f t="shared" si="6"/>
        <v>0</v>
      </c>
    </row>
    <row r="31" spans="1:16" s="95" customFormat="1" ht="15.75" hidden="1" outlineLevel="1">
      <c r="A31" s="185">
        <f>'F4.2'!A31</f>
        <v>11.1</v>
      </c>
      <c r="B31" s="186" t="str">
        <f>'F4.2'!B31</f>
        <v>Renovation of staff quarters &amp; related work at BTPS Deepnagar</v>
      </c>
      <c r="C31" s="40" t="str">
        <f>'F4.2'!D31</f>
        <v>MERC/CAPEX/20172018/0221</v>
      </c>
      <c r="D31" s="159">
        <f>IF('F4.2'!F31=0,"-",'F4.2'!F31)</f>
        <v>43143</v>
      </c>
      <c r="E31" s="109">
        <f>'F4.2'!H31</f>
        <v>7.0209999999999999</v>
      </c>
      <c r="F31" s="109">
        <f>'F4.2'!T31</f>
        <v>5.45837182</v>
      </c>
      <c r="G31" s="109">
        <f>'F4.2'!AS31</f>
        <v>5.45837182</v>
      </c>
      <c r="H31" s="109">
        <f t="shared" si="2"/>
        <v>0</v>
      </c>
      <c r="I31" s="109">
        <f>'F4.2'!U31</f>
        <v>0</v>
      </c>
      <c r="J31" s="109">
        <f>'F4.2'!AT31</f>
        <v>0</v>
      </c>
      <c r="K31" s="109"/>
      <c r="L31" s="109"/>
      <c r="M31" s="109">
        <f t="shared" si="3"/>
        <v>0</v>
      </c>
      <c r="N31" s="109">
        <f t="shared" si="4"/>
        <v>0</v>
      </c>
      <c r="O31" s="173">
        <f t="shared" si="5"/>
        <v>0</v>
      </c>
      <c r="P31" s="174">
        <f t="shared" si="6"/>
        <v>0</v>
      </c>
    </row>
    <row r="32" spans="1:16" s="95" customFormat="1" ht="15.75" hidden="1" outlineLevel="1">
      <c r="A32" s="185">
        <f>'F4.2'!A32</f>
        <v>11.2</v>
      </c>
      <c r="B32" s="186" t="str">
        <f>'F4.2'!B32</f>
        <v>Colony Internal Roads at BTPS, Deepnagar</v>
      </c>
      <c r="C32" s="40" t="str">
        <f>'F4.2'!D32</f>
        <v>MERC/CAPEX/20172018/0221</v>
      </c>
      <c r="D32" s="159">
        <f>IF('F4.2'!F32=0,"-",'F4.2'!F32)</f>
        <v>43143</v>
      </c>
      <c r="E32" s="109">
        <f>'F4.2'!H32</f>
        <v>3.85</v>
      </c>
      <c r="F32" s="109">
        <f>'F4.2'!T32</f>
        <v>3.2500731940000001</v>
      </c>
      <c r="G32" s="109">
        <f>'F4.2'!AS32</f>
        <v>3.2514022229999999</v>
      </c>
      <c r="H32" s="109">
        <f t="shared" si="2"/>
        <v>-1.3290289999998706E-3</v>
      </c>
      <c r="I32" s="109">
        <f>'F4.2'!U32</f>
        <v>0</v>
      </c>
      <c r="J32" s="109">
        <f>'F4.2'!AT32</f>
        <v>0</v>
      </c>
      <c r="K32" s="109"/>
      <c r="L32" s="109"/>
      <c r="M32" s="109">
        <f t="shared" si="3"/>
        <v>0</v>
      </c>
      <c r="N32" s="109">
        <f t="shared" si="4"/>
        <v>-1.3290289999998706E-3</v>
      </c>
      <c r="O32" s="173">
        <f t="shared" si="5"/>
        <v>0</v>
      </c>
      <c r="P32" s="174">
        <f t="shared" si="6"/>
        <v>0</v>
      </c>
    </row>
    <row r="33" spans="1:16" s="95" customFormat="1" ht="15.75" hidden="1" outlineLevel="1">
      <c r="A33" s="185">
        <f>'F4.2'!A33</f>
        <v>11.3</v>
      </c>
      <c r="B33" s="186" t="str">
        <f>'F4.2'!B33</f>
        <v>Water supply , sanitary &amp; drainage works at BTPS, Deepnagar</v>
      </c>
      <c r="C33" s="40" t="str">
        <f>'F4.2'!D33</f>
        <v>MERC/CAPEX/20172018/0221</v>
      </c>
      <c r="D33" s="159">
        <f>IF('F4.2'!F33=0,"-",'F4.2'!F33)</f>
        <v>43143</v>
      </c>
      <c r="E33" s="109">
        <f>'F4.2'!H33</f>
        <v>7.3</v>
      </c>
      <c r="F33" s="109">
        <f>'F4.2'!T33</f>
        <v>5.8360794</v>
      </c>
      <c r="G33" s="109">
        <f>'F4.2'!AS33</f>
        <v>5.8108501159999992</v>
      </c>
      <c r="H33" s="109">
        <f t="shared" si="2"/>
        <v>2.5229284000000796E-2</v>
      </c>
      <c r="I33" s="109">
        <f>'F4.2'!U33</f>
        <v>0</v>
      </c>
      <c r="J33" s="109">
        <f>'F4.2'!AT33</f>
        <v>0</v>
      </c>
      <c r="K33" s="109"/>
      <c r="L33" s="109"/>
      <c r="M33" s="109">
        <f t="shared" si="3"/>
        <v>0</v>
      </c>
      <c r="N33" s="109">
        <f t="shared" si="4"/>
        <v>2.5229284000000796E-2</v>
      </c>
      <c r="O33" s="173">
        <f t="shared" si="5"/>
        <v>0</v>
      </c>
      <c r="P33" s="174">
        <f t="shared" si="6"/>
        <v>0</v>
      </c>
    </row>
    <row r="34" spans="1:16" s="95" customFormat="1" ht="15.75" hidden="1" outlineLevel="1">
      <c r="A34" s="185">
        <f>'F4.2'!A34</f>
        <v>11.4</v>
      </c>
      <c r="B34" s="186" t="str">
        <f>'F4.2'!B34</f>
        <v>Plinth protection to existing buildings at BTPS, Deepnagar</v>
      </c>
      <c r="C34" s="40" t="str">
        <f>'F4.2'!D34</f>
        <v>MERC/CAPEX/20172018/0221</v>
      </c>
      <c r="D34" s="159">
        <f>IF('F4.2'!F34=0,"-",'F4.2'!F34)</f>
        <v>43143</v>
      </c>
      <c r="E34" s="109">
        <f>'F4.2'!H34</f>
        <v>1.1631259999999999</v>
      </c>
      <c r="F34" s="109">
        <f>'F4.2'!T34</f>
        <v>0.91823160000000004</v>
      </c>
      <c r="G34" s="109">
        <f>'F4.2'!AS34</f>
        <v>0.91823162200000008</v>
      </c>
      <c r="H34" s="109">
        <f t="shared" si="2"/>
        <v>-2.2000000043931323E-8</v>
      </c>
      <c r="I34" s="109">
        <f>'F4.2'!U34</f>
        <v>0</v>
      </c>
      <c r="J34" s="109">
        <f>'F4.2'!AT34</f>
        <v>0</v>
      </c>
      <c r="K34" s="109"/>
      <c r="L34" s="109"/>
      <c r="M34" s="109">
        <f t="shared" si="3"/>
        <v>0</v>
      </c>
      <c r="N34" s="109">
        <f t="shared" si="4"/>
        <v>-2.2000000043931323E-8</v>
      </c>
      <c r="O34" s="173">
        <f t="shared" si="5"/>
        <v>0</v>
      </c>
      <c r="P34" s="174">
        <f t="shared" si="6"/>
        <v>0</v>
      </c>
    </row>
    <row r="35" spans="1:16" s="10" customFormat="1" ht="47.25" hidden="1" outlineLevel="1">
      <c r="A35" s="177">
        <f>'F4.2'!A35</f>
        <v>12</v>
      </c>
      <c r="B35" s="178" t="str">
        <f>'F4.2'!B35</f>
        <v>Pipeline from River Water Pump House (RWPH) to aquaduct over Bhogawati River and Other allied power house road works under DPR scheme at BTPS, Bhusawal</v>
      </c>
      <c r="C35" s="40" t="str">
        <f>'F4.2'!D35</f>
        <v>MERC/CAPEX/2018-2019/0104</v>
      </c>
      <c r="D35" s="159">
        <f>IF('F4.2'!F35=0,"-",'F4.2'!F35)</f>
        <v>43559</v>
      </c>
      <c r="E35" s="109">
        <f>'F4.2'!H35</f>
        <v>13.1172</v>
      </c>
      <c r="F35" s="109">
        <f>'F4.2'!T35</f>
        <v>0</v>
      </c>
      <c r="G35" s="109">
        <f>'F4.2'!AS35</f>
        <v>0</v>
      </c>
      <c r="H35" s="109">
        <f t="shared" si="2"/>
        <v>0</v>
      </c>
      <c r="I35" s="109">
        <f>'F4.2'!U35</f>
        <v>0</v>
      </c>
      <c r="J35" s="109">
        <f>'F4.2'!AT35</f>
        <v>0</v>
      </c>
      <c r="K35" s="109"/>
      <c r="L35" s="109"/>
      <c r="M35" s="109">
        <f t="shared" si="3"/>
        <v>0</v>
      </c>
      <c r="N35" s="109">
        <f t="shared" si="4"/>
        <v>0</v>
      </c>
      <c r="O35" s="173">
        <f t="shared" si="5"/>
        <v>0</v>
      </c>
      <c r="P35" s="174">
        <f t="shared" si="6"/>
        <v>0</v>
      </c>
    </row>
    <row r="36" spans="1:16" s="95" customFormat="1" ht="47.25" hidden="1" outlineLevel="1">
      <c r="A36" s="263">
        <f>'F4.2'!A36</f>
        <v>12.1</v>
      </c>
      <c r="B36" s="264" t="str">
        <f>'F4.2'!B36</f>
        <v>Providing supplying laying, jointing, testing and commissioning of 1650 mm Ø ID 8 mm thick M.S. pipeline for raw water supply from RWPH to aquaduct over Bhogawati river at, BTPS, Bhusawal.</v>
      </c>
      <c r="C36" s="40" t="str">
        <f>'F4.2'!D36</f>
        <v>MERC/CAPEX/2018-2019/0104</v>
      </c>
      <c r="D36" s="159">
        <f>IF('F4.2'!F36=0,"-",'F4.2'!F36)</f>
        <v>43559</v>
      </c>
      <c r="E36" s="109">
        <f>'F4.2'!H36</f>
        <v>7.2569999999999997</v>
      </c>
      <c r="F36" s="109">
        <f>'F4.2'!T36</f>
        <v>0</v>
      </c>
      <c r="G36" s="109">
        <f>'F4.2'!AS36</f>
        <v>0</v>
      </c>
      <c r="H36" s="109">
        <f t="shared" si="2"/>
        <v>0</v>
      </c>
      <c r="I36" s="109">
        <f>'F4.2'!U36</f>
        <v>0</v>
      </c>
      <c r="J36" s="109">
        <f>'F4.2'!AT36</f>
        <v>0</v>
      </c>
      <c r="K36" s="109"/>
      <c r="L36" s="109"/>
      <c r="M36" s="109">
        <f t="shared" si="3"/>
        <v>0</v>
      </c>
      <c r="N36" s="109">
        <f t="shared" si="4"/>
        <v>0</v>
      </c>
      <c r="O36" s="173">
        <f t="shared" si="5"/>
        <v>0</v>
      </c>
      <c r="P36" s="174">
        <f t="shared" si="6"/>
        <v>0</v>
      </c>
    </row>
    <row r="37" spans="1:16" s="95" customFormat="1" ht="31.5" hidden="1" outlineLevel="1">
      <c r="A37" s="263">
        <f>'F4.2'!A37</f>
        <v>12.2</v>
      </c>
      <c r="B37" s="264" t="str">
        <f>'F4.2'!B37</f>
        <v>Construction of WBM and Bituminous road along inlet &amp; outlet canals and concreate road along periphery of Major store at BTPS, Bhusawal.</v>
      </c>
      <c r="C37" s="40" t="str">
        <f>'F4.2'!D37</f>
        <v>MERC/CAPEX/2018-2019/0104</v>
      </c>
      <c r="D37" s="159">
        <f>IF('F4.2'!F37=0,"-",'F4.2'!F37)</f>
        <v>43559</v>
      </c>
      <c r="E37" s="109">
        <f>'F4.2'!H37</f>
        <v>4.22</v>
      </c>
      <c r="F37" s="109">
        <f>'F4.2'!T37</f>
        <v>1.2700408630000002</v>
      </c>
      <c r="G37" s="109">
        <f>'F4.2'!AS37</f>
        <v>0</v>
      </c>
      <c r="H37" s="109">
        <f t="shared" si="2"/>
        <v>1.2700408630000002</v>
      </c>
      <c r="I37" s="109">
        <f>'F4.2'!U37</f>
        <v>1.9032320170000001</v>
      </c>
      <c r="J37" s="109">
        <f>'F4.2'!AT37</f>
        <v>1.1931890000000001</v>
      </c>
      <c r="K37" s="109"/>
      <c r="L37" s="109"/>
      <c r="M37" s="109">
        <f t="shared" si="3"/>
        <v>1.1931890000000001</v>
      </c>
      <c r="N37" s="109">
        <f t="shared" si="4"/>
        <v>1.9800838800000002</v>
      </c>
      <c r="O37" s="173">
        <f t="shared" si="5"/>
        <v>1.1931890000000001</v>
      </c>
      <c r="P37" s="174">
        <f t="shared" si="6"/>
        <v>0</v>
      </c>
    </row>
    <row r="38" spans="1:16" s="95" customFormat="1" ht="31.5" hidden="1" outlineLevel="1">
      <c r="A38" s="185">
        <f>'F4.2'!A38</f>
        <v>12.3</v>
      </c>
      <c r="B38" s="186" t="str">
        <f>'F4.2'!B38</f>
        <v>Work of construction of self-supporting steel roofing system for a major store godown shed of span 25M at BTPS, Deepnagar.</v>
      </c>
      <c r="C38" s="40" t="str">
        <f>'F4.2'!D38</f>
        <v>MERC/CAPEX/2018-2019/0104</v>
      </c>
      <c r="D38" s="159">
        <f>IF('F4.2'!F38=0,"-",'F4.2'!F38)</f>
        <v>43559</v>
      </c>
      <c r="E38" s="109">
        <f>'F4.2'!H38</f>
        <v>1.6401999999999999</v>
      </c>
      <c r="F38" s="109">
        <f>'F4.2'!T38</f>
        <v>0.27</v>
      </c>
      <c r="G38" s="109">
        <f>'F4.2'!AS38</f>
        <v>1.6376399460000002</v>
      </c>
      <c r="H38" s="109">
        <f t="shared" si="2"/>
        <v>-1.3676399460000002</v>
      </c>
      <c r="I38" s="109">
        <f>'F4.2'!U38</f>
        <v>0</v>
      </c>
      <c r="J38" s="109">
        <f>'F4.2'!AT38</f>
        <v>0</v>
      </c>
      <c r="K38" s="109"/>
      <c r="L38" s="109"/>
      <c r="M38" s="109">
        <f t="shared" si="3"/>
        <v>0</v>
      </c>
      <c r="N38" s="109">
        <f t="shared" si="4"/>
        <v>-1.3676399460000002</v>
      </c>
      <c r="O38" s="173">
        <f t="shared" si="5"/>
        <v>0</v>
      </c>
      <c r="P38" s="174">
        <f t="shared" si="6"/>
        <v>0</v>
      </c>
    </row>
    <row r="39" spans="1:16" s="95" customFormat="1" ht="15.75" hidden="1" outlineLevel="1">
      <c r="A39" s="263">
        <f>'F4.2'!A39</f>
        <v>0</v>
      </c>
      <c r="B39" s="264" t="str">
        <f>'F4.2'!B39</f>
        <v>IDC</v>
      </c>
      <c r="C39" s="40" t="str">
        <f>'F4.2'!D39</f>
        <v>MERC/CAPEX/2018-2019/0104</v>
      </c>
      <c r="D39" s="159">
        <f>IF('F4.2'!F39=0,"-",'F4.2'!F39)</f>
        <v>43559</v>
      </c>
      <c r="E39" s="109">
        <f>'F4.2'!H39</f>
        <v>0</v>
      </c>
      <c r="F39" s="109">
        <f>'F4.2'!T39</f>
        <v>0</v>
      </c>
      <c r="G39" s="109">
        <f>'F4.2'!AS39</f>
        <v>0</v>
      </c>
      <c r="H39" s="109">
        <f t="shared" si="2"/>
        <v>0</v>
      </c>
      <c r="I39" s="109">
        <f>'F4.2'!U39</f>
        <v>5.9623299999999997E-2</v>
      </c>
      <c r="J39" s="109">
        <f>'F4.2'!AT39</f>
        <v>0</v>
      </c>
      <c r="K39" s="109"/>
      <c r="L39" s="109"/>
      <c r="M39" s="109">
        <f t="shared" si="3"/>
        <v>0</v>
      </c>
      <c r="N39" s="109">
        <f t="shared" si="4"/>
        <v>5.9623299999999997E-2</v>
      </c>
      <c r="O39" s="173">
        <f t="shared" si="5"/>
        <v>0</v>
      </c>
      <c r="P39" s="174">
        <f t="shared" si="6"/>
        <v>0</v>
      </c>
    </row>
    <row r="40" spans="1:16" s="10" customFormat="1" ht="47.25" hidden="1" outlineLevel="1">
      <c r="A40" s="177">
        <f>'F4.2'!A40</f>
        <v>13</v>
      </c>
      <c r="B40" s="178" t="str">
        <f>'F4.2'!B40</f>
        <v>Supply, erection, commissioning &amp; site testing of 220 V, 2035 AH, Station Battery Sets (4 Nos.) and 24 V, 2250 AH, SG/TG &amp; BOP Battery Sets (8 Nos.) for U# 4 &amp; 5 along with accessories at 2 x 500 MW BTPS, Bhusawal</v>
      </c>
      <c r="C40" s="40" t="str">
        <f>'F4.2'!D40</f>
        <v>MERC/CAPEX/2017-2018/1226</v>
      </c>
      <c r="D40" s="159">
        <f>IF('F4.2'!F40=0,"-",'F4.2'!F40)</f>
        <v>43322</v>
      </c>
      <c r="E40" s="109">
        <f>'F4.2'!H40</f>
        <v>11.59</v>
      </c>
      <c r="F40" s="109">
        <f>'F4.2'!T40</f>
        <v>0</v>
      </c>
      <c r="G40" s="109">
        <f>'F4.2'!AS40</f>
        <v>0</v>
      </c>
      <c r="H40" s="109">
        <f t="shared" si="2"/>
        <v>0</v>
      </c>
      <c r="I40" s="109">
        <f>'F4.2'!U40</f>
        <v>0</v>
      </c>
      <c r="J40" s="109">
        <f>'F4.2'!AT40</f>
        <v>0</v>
      </c>
      <c r="K40" s="109"/>
      <c r="L40" s="109"/>
      <c r="M40" s="109">
        <f t="shared" si="3"/>
        <v>0</v>
      </c>
      <c r="N40" s="109">
        <f t="shared" si="4"/>
        <v>0</v>
      </c>
      <c r="O40" s="173">
        <f t="shared" si="5"/>
        <v>0</v>
      </c>
      <c r="P40" s="174">
        <f t="shared" si="6"/>
        <v>0</v>
      </c>
    </row>
    <row r="41" spans="1:16" s="95" customFormat="1" ht="47.25" hidden="1" outlineLevel="1">
      <c r="A41" s="185">
        <f>'F4.2'!A41</f>
        <v>13.1</v>
      </c>
      <c r="B41" s="186" t="str">
        <f>'F4.2'!B41</f>
        <v>Supply, erection, commissioning &amp; site testing of 220V, 2035 AH Station Battery Sets (02 Nos.) and 24V, 2250AH, SG/TG &amp; BOP Battery Set (04 Nos.) along with accessories for Unit No.5 at BTPS 2x500MW.</v>
      </c>
      <c r="C41" s="40" t="str">
        <f>'F4.2'!D41</f>
        <v>MERC/CAPEX/2017-2018/1226</v>
      </c>
      <c r="D41" s="159">
        <f>IF('F4.2'!F41=0,"-",'F4.2'!F41)</f>
        <v>43322</v>
      </c>
      <c r="E41" s="109">
        <f>'F4.2'!H41</f>
        <v>5.7949999999999999</v>
      </c>
      <c r="F41" s="109">
        <f>'F4.2'!T41</f>
        <v>6.3739579500000003</v>
      </c>
      <c r="G41" s="109">
        <f>'F4.2'!AS41</f>
        <v>6.3739579500000003</v>
      </c>
      <c r="H41" s="109">
        <f t="shared" si="2"/>
        <v>0</v>
      </c>
      <c r="I41" s="109">
        <f>'F4.2'!U41</f>
        <v>0</v>
      </c>
      <c r="J41" s="109">
        <f>'F4.2'!AT41</f>
        <v>0</v>
      </c>
      <c r="K41" s="109"/>
      <c r="L41" s="109"/>
      <c r="M41" s="109">
        <f t="shared" si="3"/>
        <v>0</v>
      </c>
      <c r="N41" s="109">
        <f t="shared" si="4"/>
        <v>0</v>
      </c>
      <c r="O41" s="173">
        <f t="shared" si="5"/>
        <v>0</v>
      </c>
      <c r="P41" s="174">
        <f t="shared" si="6"/>
        <v>0</v>
      </c>
    </row>
    <row r="42" spans="1:16" s="95" customFormat="1" ht="47.25" hidden="1" outlineLevel="1">
      <c r="A42" s="185">
        <f>'F4.2'!A42</f>
        <v>13.2</v>
      </c>
      <c r="B42" s="186" t="str">
        <f>'F4.2'!B42</f>
        <v>Supply, erection, commissioning &amp; site testing of 220V, 2035 AH Station Battery Sets (02 Nos.) and 24V, 2250AH, SG/TG &amp; BOP Battery Set (04 Nos.) along with accessories for Unit No.4 at BTPS 2x500MW.</v>
      </c>
      <c r="C42" s="40" t="str">
        <f>'F4.2'!D42</f>
        <v>MERC/CAPEX/2017-2018/1226</v>
      </c>
      <c r="D42" s="159">
        <f>IF('F4.2'!F42=0,"-",'F4.2'!F42)</f>
        <v>43322</v>
      </c>
      <c r="E42" s="109">
        <f>'F4.2'!H42</f>
        <v>5.7949999999999999</v>
      </c>
      <c r="F42" s="109">
        <f>'F4.2'!T42</f>
        <v>6.3227326000000001</v>
      </c>
      <c r="G42" s="109">
        <f>'F4.2'!AS42</f>
        <v>6.3227326000000001</v>
      </c>
      <c r="H42" s="109">
        <f t="shared" si="2"/>
        <v>0</v>
      </c>
      <c r="I42" s="109">
        <f>'F4.2'!U42</f>
        <v>0</v>
      </c>
      <c r="J42" s="109">
        <f>'F4.2'!AT42</f>
        <v>0</v>
      </c>
      <c r="K42" s="109"/>
      <c r="L42" s="109"/>
      <c r="M42" s="109">
        <f t="shared" si="3"/>
        <v>0</v>
      </c>
      <c r="N42" s="109">
        <f t="shared" si="4"/>
        <v>0</v>
      </c>
      <c r="O42" s="173">
        <f t="shared" si="5"/>
        <v>0</v>
      </c>
      <c r="P42" s="174">
        <f t="shared" si="6"/>
        <v>0</v>
      </c>
    </row>
    <row r="43" spans="1:16" s="10" customFormat="1" ht="31.5" hidden="1" outlineLevel="1">
      <c r="A43" s="177">
        <f>'F4.2'!A43</f>
        <v>15</v>
      </c>
      <c r="B43" s="178" t="str">
        <f>'F4.2'!B43</f>
        <v>Flue Gas Desulphurization (FGD) System for 500 MW Units (Total 8 Nos) of MSPGCL</v>
      </c>
      <c r="C43" s="40" t="str">
        <f>'F4.2'!D43</f>
        <v>MERC/CAPEX/2020-2021/WFH/SBR/45</v>
      </c>
      <c r="D43" s="159">
        <f>IF('F4.2'!F43=0,"-",'F4.2'!F43)</f>
        <v>44232</v>
      </c>
      <c r="E43" s="109">
        <f>'F4.2'!H43</f>
        <v>869.5</v>
      </c>
      <c r="F43" s="109">
        <f>'F4.2'!T43</f>
        <v>0</v>
      </c>
      <c r="G43" s="109">
        <f>'F4.2'!AS43</f>
        <v>0</v>
      </c>
      <c r="H43" s="109">
        <f t="shared" si="2"/>
        <v>0</v>
      </c>
      <c r="I43" s="109">
        <f>'F4.2'!U43</f>
        <v>0</v>
      </c>
      <c r="J43" s="109">
        <f>'F4.2'!AT43</f>
        <v>0</v>
      </c>
      <c r="K43" s="109"/>
      <c r="L43" s="109"/>
      <c r="M43" s="109">
        <f t="shared" si="3"/>
        <v>0</v>
      </c>
      <c r="N43" s="109">
        <f t="shared" si="4"/>
        <v>0</v>
      </c>
      <c r="O43" s="173">
        <f t="shared" si="5"/>
        <v>0</v>
      </c>
      <c r="P43" s="174">
        <f t="shared" si="6"/>
        <v>0</v>
      </c>
    </row>
    <row r="44" spans="1:16" s="95" customFormat="1" ht="31.5" hidden="1" outlineLevel="1">
      <c r="A44" s="194">
        <f>'F4.2'!A44</f>
        <v>15.1</v>
      </c>
      <c r="B44" s="195" t="str">
        <f>'F4.2'!B44</f>
        <v>Flue Gas Desulphurization (FGD) System for Bhusawal Unit 4-5</v>
      </c>
      <c r="C44" s="40" t="str">
        <f>'F4.2'!D44</f>
        <v>MERC/CAPEX/2020-2021/WFH/SBR/45</v>
      </c>
      <c r="D44" s="159">
        <f>IF('F4.2'!F44=0,"-",'F4.2'!F44)</f>
        <v>44232</v>
      </c>
      <c r="E44" s="109">
        <f>'F4.2'!H44</f>
        <v>830.4</v>
      </c>
      <c r="F44" s="109">
        <f>'F4.2'!T44</f>
        <v>0</v>
      </c>
      <c r="G44" s="109">
        <f>'F4.2'!AS44</f>
        <v>0</v>
      </c>
      <c r="H44" s="109">
        <f t="shared" si="2"/>
        <v>0</v>
      </c>
      <c r="I44" s="109">
        <f>'F4.2'!U44</f>
        <v>0</v>
      </c>
      <c r="J44" s="109">
        <f>'F4.2'!AT44</f>
        <v>0</v>
      </c>
      <c r="K44" s="109"/>
      <c r="L44" s="109"/>
      <c r="M44" s="109">
        <f t="shared" si="3"/>
        <v>0</v>
      </c>
      <c r="N44" s="109">
        <f t="shared" si="4"/>
        <v>0</v>
      </c>
      <c r="O44" s="173">
        <f t="shared" si="5"/>
        <v>0</v>
      </c>
      <c r="P44" s="174">
        <f t="shared" si="6"/>
        <v>0</v>
      </c>
    </row>
    <row r="45" spans="1:16" s="95" customFormat="1" ht="31.5" hidden="1" outlineLevel="1">
      <c r="A45" s="194">
        <f>'F4.2'!A45</f>
        <v>0</v>
      </c>
      <c r="B45" s="199" t="str">
        <f>'F4.2'!B45</f>
        <v>IDC</v>
      </c>
      <c r="C45" s="40" t="str">
        <f>'F4.2'!D45</f>
        <v>MERC/CAPEX/2020-2021/WFH/SBR/45</v>
      </c>
      <c r="D45" s="159">
        <f>IF('F4.2'!F45=0,"-",'F4.2'!F45)</f>
        <v>44232</v>
      </c>
      <c r="E45" s="109">
        <f>'F4.2'!H45</f>
        <v>39.1</v>
      </c>
      <c r="F45" s="109">
        <f>'F4.2'!T45</f>
        <v>0</v>
      </c>
      <c r="G45" s="109">
        <f>'F4.2'!AS45</f>
        <v>0</v>
      </c>
      <c r="H45" s="109">
        <f t="shared" si="2"/>
        <v>0</v>
      </c>
      <c r="I45" s="109">
        <f>'F4.2'!U45</f>
        <v>0</v>
      </c>
      <c r="J45" s="109">
        <f>'F4.2'!AT45</f>
        <v>0</v>
      </c>
      <c r="K45" s="109"/>
      <c r="L45" s="109"/>
      <c r="M45" s="109">
        <f t="shared" si="3"/>
        <v>0</v>
      </c>
      <c r="N45" s="109">
        <f t="shared" si="4"/>
        <v>0</v>
      </c>
      <c r="O45" s="173">
        <f t="shared" si="5"/>
        <v>0</v>
      </c>
      <c r="P45" s="174">
        <f t="shared" si="6"/>
        <v>0</v>
      </c>
    </row>
    <row r="46" spans="1:16" s="10" customFormat="1" ht="31.5" hidden="1" outlineLevel="1">
      <c r="A46" s="177">
        <f>'F4.2'!A46</f>
        <v>16</v>
      </c>
      <c r="B46" s="178" t="str">
        <f>'F4.2'!B46</f>
        <v>Procurement of two BFP Cartridges &amp; one rotor of Turbine driven BFP &amp; at 500MW BTPS, Bhusawal</v>
      </c>
      <c r="C46" s="40" t="str">
        <f>'F4.2'!D46</f>
        <v>MERC/CAPEX/2020-2021/WFO/SBR/49</v>
      </c>
      <c r="D46" s="159">
        <f>IF('F4.2'!F46=0,"-",'F4.2'!F46)</f>
        <v>44263</v>
      </c>
      <c r="E46" s="109">
        <f>'F4.2'!H46</f>
        <v>10.520000000000001</v>
      </c>
      <c r="F46" s="109">
        <f>'F4.2'!T46</f>
        <v>0</v>
      </c>
      <c r="G46" s="109">
        <f>'F4.2'!AS46</f>
        <v>0</v>
      </c>
      <c r="H46" s="109">
        <f t="shared" si="2"/>
        <v>0</v>
      </c>
      <c r="I46" s="109">
        <f>'F4.2'!U46</f>
        <v>0</v>
      </c>
      <c r="J46" s="109">
        <f>'F4.2'!AT46</f>
        <v>0</v>
      </c>
      <c r="K46" s="109"/>
      <c r="L46" s="109"/>
      <c r="M46" s="109">
        <f t="shared" si="3"/>
        <v>0</v>
      </c>
      <c r="N46" s="109">
        <f t="shared" si="4"/>
        <v>0</v>
      </c>
      <c r="O46" s="173">
        <f t="shared" si="5"/>
        <v>0</v>
      </c>
      <c r="P46" s="174">
        <f t="shared" si="6"/>
        <v>0</v>
      </c>
    </row>
    <row r="47" spans="1:16" s="95" customFormat="1" ht="31.5" hidden="1" outlineLevel="1">
      <c r="A47" s="194">
        <f>'F4.2'!A47</f>
        <v>16.100000000000001</v>
      </c>
      <c r="B47" s="199" t="str">
        <f>'F4.2'!B47</f>
        <v>Procurement of two BFP Cartridges at 500MW BTPS, Bhusawal</v>
      </c>
      <c r="C47" s="40" t="str">
        <f>'F4.2'!D47</f>
        <v>MERC/CAPEX/2020-2021/WFO/SBR/49</v>
      </c>
      <c r="D47" s="159">
        <f>IF('F4.2'!F47=0,"-",'F4.2'!F47)</f>
        <v>44263</v>
      </c>
      <c r="E47" s="109">
        <f>'F4.2'!H47</f>
        <v>3.84</v>
      </c>
      <c r="F47" s="109">
        <f>'F4.2'!T47</f>
        <v>0</v>
      </c>
      <c r="G47" s="109">
        <f>'F4.2'!AS47</f>
        <v>0</v>
      </c>
      <c r="H47" s="109">
        <f t="shared" si="2"/>
        <v>0</v>
      </c>
      <c r="I47" s="109">
        <f>'F4.2'!U47</f>
        <v>2.2399997760000003</v>
      </c>
      <c r="J47" s="109">
        <f>'F4.2'!AT47</f>
        <v>2.2399997760000003</v>
      </c>
      <c r="K47" s="109"/>
      <c r="L47" s="109"/>
      <c r="M47" s="109">
        <f t="shared" si="3"/>
        <v>2.2399997760000003</v>
      </c>
      <c r="N47" s="109">
        <f t="shared" si="4"/>
        <v>0</v>
      </c>
      <c r="O47" s="173">
        <f t="shared" si="5"/>
        <v>2.2399997760000003</v>
      </c>
      <c r="P47" s="174">
        <f t="shared" si="6"/>
        <v>0</v>
      </c>
    </row>
    <row r="48" spans="1:16" s="95" customFormat="1" ht="31.5" hidden="1" outlineLevel="1">
      <c r="A48" s="194">
        <f>'F4.2'!A48</f>
        <v>16.2</v>
      </c>
      <c r="B48" s="199" t="str">
        <f>'F4.2'!B48</f>
        <v>Procurement of one rotor of Turbine driven BFP at 500MW BTPS, Bhusawal</v>
      </c>
      <c r="C48" s="40" t="str">
        <f>'F4.2'!D48</f>
        <v>MERC/CAPEX/2020-2021/WFO/SBR/49</v>
      </c>
      <c r="D48" s="159">
        <f>IF('F4.2'!F48=0,"-",'F4.2'!F48)</f>
        <v>44263</v>
      </c>
      <c r="E48" s="109">
        <f>'F4.2'!H48</f>
        <v>6.46</v>
      </c>
      <c r="F48" s="109">
        <f>'F4.2'!T48</f>
        <v>7.6135872999999998</v>
      </c>
      <c r="G48" s="109">
        <f>'F4.2'!AS48</f>
        <v>7.6135872999999998</v>
      </c>
      <c r="H48" s="109">
        <f t="shared" si="2"/>
        <v>0</v>
      </c>
      <c r="I48" s="109">
        <f>'F4.2'!U48</f>
        <v>0</v>
      </c>
      <c r="J48" s="109">
        <f>'F4.2'!AT48</f>
        <v>0</v>
      </c>
      <c r="K48" s="109"/>
      <c r="L48" s="109"/>
      <c r="M48" s="109">
        <f t="shared" si="3"/>
        <v>0</v>
      </c>
      <c r="N48" s="109">
        <f t="shared" si="4"/>
        <v>0</v>
      </c>
      <c r="O48" s="173">
        <f t="shared" si="5"/>
        <v>0</v>
      </c>
      <c r="P48" s="174">
        <f t="shared" si="6"/>
        <v>0</v>
      </c>
    </row>
    <row r="49" spans="1:16" s="95" customFormat="1" ht="31.5" hidden="1" outlineLevel="1">
      <c r="A49" s="194">
        <f>'F4.2'!A49</f>
        <v>0</v>
      </c>
      <c r="B49" s="199" t="str">
        <f>'F4.2'!B49</f>
        <v>IDC</v>
      </c>
      <c r="C49" s="40" t="str">
        <f>'F4.2'!D49</f>
        <v>MERC/CAPEX/2020-2021/WFO/SBR/49</v>
      </c>
      <c r="D49" s="159">
        <f>IF('F4.2'!F49=0,"-",'F4.2'!F49)</f>
        <v>44263</v>
      </c>
      <c r="E49" s="109">
        <f>'F4.2'!H49</f>
        <v>0.22</v>
      </c>
      <c r="F49" s="109">
        <f>'F4.2'!T49</f>
        <v>0</v>
      </c>
      <c r="G49" s="109">
        <f>'F4.2'!AS49</f>
        <v>0</v>
      </c>
      <c r="H49" s="109">
        <f t="shared" si="2"/>
        <v>0</v>
      </c>
      <c r="I49" s="109">
        <f>'F4.2'!U49</f>
        <v>0</v>
      </c>
      <c r="J49" s="109">
        <f>'F4.2'!AT49</f>
        <v>0</v>
      </c>
      <c r="K49" s="109"/>
      <c r="L49" s="109"/>
      <c r="M49" s="109">
        <f t="shared" si="3"/>
        <v>0</v>
      </c>
      <c r="N49" s="109">
        <f t="shared" si="4"/>
        <v>0</v>
      </c>
      <c r="O49" s="173">
        <f t="shared" si="5"/>
        <v>0</v>
      </c>
      <c r="P49" s="174">
        <f t="shared" si="6"/>
        <v>0</v>
      </c>
    </row>
    <row r="50" spans="1:16" s="10" customFormat="1" ht="31.5" hidden="1" outlineLevel="1">
      <c r="A50" s="177">
        <f>'F4.2'!A50</f>
        <v>17</v>
      </c>
      <c r="B50" s="178" t="str">
        <f>'F4.2'!B50</f>
        <v>CHP Improvement Schemes at 2X500MW, BTPS, Bhusawal</v>
      </c>
      <c r="C50" s="40" t="str">
        <f>'F4.2'!D50</f>
        <v>MERC/CAPEX/2020-2021/WFH/SBR/09</v>
      </c>
      <c r="D50" s="159">
        <f>IF('F4.2'!F50=0,"-",'F4.2'!F50)</f>
        <v>44357</v>
      </c>
      <c r="E50" s="109">
        <f>'F4.2'!H50</f>
        <v>21.22</v>
      </c>
      <c r="F50" s="109">
        <f>'F4.2'!T50</f>
        <v>0</v>
      </c>
      <c r="G50" s="109">
        <f>'F4.2'!AS50</f>
        <v>0</v>
      </c>
      <c r="H50" s="109">
        <f t="shared" si="2"/>
        <v>0</v>
      </c>
      <c r="I50" s="109">
        <f>'F4.2'!U50</f>
        <v>0</v>
      </c>
      <c r="J50" s="109">
        <f>'F4.2'!AT50</f>
        <v>0</v>
      </c>
      <c r="K50" s="109"/>
      <c r="L50" s="109"/>
      <c r="M50" s="109">
        <f t="shared" si="3"/>
        <v>0</v>
      </c>
      <c r="N50" s="109">
        <f t="shared" si="4"/>
        <v>0</v>
      </c>
      <c r="O50" s="173">
        <f t="shared" si="5"/>
        <v>0</v>
      </c>
      <c r="P50" s="174">
        <f t="shared" si="6"/>
        <v>0</v>
      </c>
    </row>
    <row r="51" spans="1:16" s="95" customFormat="1" ht="31.5" hidden="1" outlineLevel="1">
      <c r="A51" s="194">
        <f>'F4.2'!A51</f>
        <v>17.100000000000001</v>
      </c>
      <c r="B51" s="199" t="str">
        <f>'F4.2'!B51</f>
        <v>Revamping of Apron Feeder in CHP at 2X500MW, BTPS</v>
      </c>
      <c r="C51" s="40" t="str">
        <f>'F4.2'!D51</f>
        <v>MERC/CAPEX/2020-2021/WFH/SBR/09</v>
      </c>
      <c r="D51" s="159">
        <f>IF('F4.2'!F51=0,"-",'F4.2'!F51)</f>
        <v>44357</v>
      </c>
      <c r="E51" s="109">
        <f>'F4.2'!H51</f>
        <v>4.67</v>
      </c>
      <c r="F51" s="109">
        <f>'F4.2'!T51</f>
        <v>0</v>
      </c>
      <c r="G51" s="109">
        <f>'F4.2'!AS51</f>
        <v>0</v>
      </c>
      <c r="H51" s="109">
        <f t="shared" si="2"/>
        <v>0</v>
      </c>
      <c r="I51" s="109">
        <f>'F4.2'!U51</f>
        <v>4.6492000000000004</v>
      </c>
      <c r="J51" s="109">
        <f>'F4.2'!AT51</f>
        <v>4.6492000000000004</v>
      </c>
      <c r="K51" s="109"/>
      <c r="L51" s="109"/>
      <c r="M51" s="109">
        <f t="shared" si="3"/>
        <v>4.6492000000000004</v>
      </c>
      <c r="N51" s="109">
        <f t="shared" si="4"/>
        <v>0</v>
      </c>
      <c r="O51" s="173">
        <f t="shared" si="5"/>
        <v>4.6492000000000004</v>
      </c>
      <c r="P51" s="174">
        <f t="shared" si="6"/>
        <v>0</v>
      </c>
    </row>
    <row r="52" spans="1:16" s="95" customFormat="1" ht="31.5" hidden="1" outlineLevel="1">
      <c r="A52" s="194">
        <f>'F4.2'!A52</f>
        <v>17.2</v>
      </c>
      <c r="B52" s="199" t="str">
        <f>'F4.2'!B52</f>
        <v>Design, engineering, manufacturing, supply, Erection and commissioning of short conveyor from stack yard to belt feeder 112 in CHP 2x500MW BTPS.</v>
      </c>
      <c r="C52" s="40" t="str">
        <f>'F4.2'!D52</f>
        <v>MERC/CAPEX/2020-2021/WFH/SBR/09</v>
      </c>
      <c r="D52" s="159">
        <f>IF('F4.2'!F52=0,"-",'F4.2'!F52)</f>
        <v>44357</v>
      </c>
      <c r="E52" s="109">
        <f>'F4.2'!H52</f>
        <v>3.53</v>
      </c>
      <c r="F52" s="109">
        <f>'F4.2'!T52</f>
        <v>0</v>
      </c>
      <c r="G52" s="109">
        <f>'F4.2'!AS52</f>
        <v>0</v>
      </c>
      <c r="H52" s="109">
        <f t="shared" si="2"/>
        <v>0</v>
      </c>
      <c r="I52" s="109">
        <f>'F4.2'!U52</f>
        <v>0</v>
      </c>
      <c r="J52" s="109">
        <f>'F4.2'!AT52</f>
        <v>0</v>
      </c>
      <c r="K52" s="109"/>
      <c r="L52" s="109"/>
      <c r="M52" s="109">
        <f t="shared" si="3"/>
        <v>0</v>
      </c>
      <c r="N52" s="109">
        <f t="shared" si="4"/>
        <v>0</v>
      </c>
      <c r="O52" s="173">
        <f t="shared" si="5"/>
        <v>0</v>
      </c>
      <c r="P52" s="174">
        <f t="shared" si="6"/>
        <v>0</v>
      </c>
    </row>
    <row r="53" spans="1:16" s="95" customFormat="1" ht="31.5" hidden="1" outlineLevel="1">
      <c r="A53" s="194">
        <f>'F4.2'!A53</f>
        <v>17.3</v>
      </c>
      <c r="B53" s="199" t="str">
        <f>'F4.2'!B53</f>
        <v>Design, engineering, manufacturing, supply, Erection and commissioning of stone grappler at Wagon Tippler No.3 in CHP 2x500MW BTPS.</v>
      </c>
      <c r="C53" s="40" t="str">
        <f>'F4.2'!D53</f>
        <v>MERC/CAPEX/2020-2021/WFH/SBR/09</v>
      </c>
      <c r="D53" s="159">
        <f>IF('F4.2'!F53=0,"-",'F4.2'!F53)</f>
        <v>44357</v>
      </c>
      <c r="E53" s="109">
        <f>'F4.2'!H53</f>
        <v>0.84</v>
      </c>
      <c r="F53" s="109">
        <f>'F4.2'!T53</f>
        <v>0</v>
      </c>
      <c r="G53" s="109">
        <f>'F4.2'!AS53</f>
        <v>0</v>
      </c>
      <c r="H53" s="109">
        <f t="shared" si="2"/>
        <v>0</v>
      </c>
      <c r="I53" s="109">
        <f>'F4.2'!U53</f>
        <v>0</v>
      </c>
      <c r="J53" s="109">
        <f>'F4.2'!AT53</f>
        <v>0</v>
      </c>
      <c r="K53" s="109"/>
      <c r="L53" s="109"/>
      <c r="M53" s="109">
        <f t="shared" si="3"/>
        <v>0</v>
      </c>
      <c r="N53" s="109">
        <f t="shared" si="4"/>
        <v>0</v>
      </c>
      <c r="O53" s="173">
        <f t="shared" si="5"/>
        <v>0</v>
      </c>
      <c r="P53" s="174">
        <f t="shared" si="6"/>
        <v>0</v>
      </c>
    </row>
    <row r="54" spans="1:16" ht="31.5" hidden="1" outlineLevel="1">
      <c r="A54" s="194">
        <f>'F4.2'!A54</f>
        <v>17.399999999999999</v>
      </c>
      <c r="B54" s="199" t="str">
        <f>'F4.2'!B54</f>
        <v>Procurement of suspended magnets in CHP 2x500MW BTPS.</v>
      </c>
      <c r="C54" s="40" t="str">
        <f>'F4.2'!D54</f>
        <v>MERC/CAPEX/2020-2021/WFH/SBR/09</v>
      </c>
      <c r="D54" s="159">
        <f>IF('F4.2'!F54=0,"-",'F4.2'!F54)</f>
        <v>44357</v>
      </c>
      <c r="E54" s="109">
        <f>'F4.2'!H54</f>
        <v>2.95</v>
      </c>
      <c r="F54" s="109">
        <f>'F4.2'!T54</f>
        <v>0</v>
      </c>
      <c r="G54" s="109">
        <f>'F4.2'!AS54</f>
        <v>0</v>
      </c>
      <c r="H54" s="109">
        <f t="shared" si="2"/>
        <v>0</v>
      </c>
      <c r="I54" s="109">
        <f>'F4.2'!U54</f>
        <v>2.9470499999999999</v>
      </c>
      <c r="J54" s="109">
        <f>'F4.2'!AT54</f>
        <v>2.9470499999999999</v>
      </c>
      <c r="K54" s="109"/>
      <c r="L54" s="109"/>
      <c r="M54" s="109">
        <f t="shared" si="3"/>
        <v>2.9470499999999999</v>
      </c>
      <c r="N54" s="109">
        <f t="shared" si="4"/>
        <v>0</v>
      </c>
      <c r="O54" s="173">
        <f t="shared" si="5"/>
        <v>2.9470499999999999</v>
      </c>
      <c r="P54" s="174">
        <f t="shared" si="6"/>
        <v>0</v>
      </c>
    </row>
    <row r="55" spans="1:16" ht="31.5" hidden="1" outlineLevel="1">
      <c r="A55" s="194">
        <f>'F4.2'!A55</f>
        <v>17.5</v>
      </c>
      <c r="B55" s="199" t="str">
        <f>'F4.2'!B55</f>
        <v>Supply, Erection And Commissioning of Electro-Mechanical Drive to Apron Feeder at CHP 500MW</v>
      </c>
      <c r="C55" s="40" t="str">
        <f>'F4.2'!D55</f>
        <v>MERC/CAPEX/2020-2021/WFH/SBR/09</v>
      </c>
      <c r="D55" s="159">
        <f>IF('F4.2'!F55=0,"-",'F4.2'!F55)</f>
        <v>44357</v>
      </c>
      <c r="E55" s="109">
        <f>'F4.2'!H55</f>
        <v>7.57</v>
      </c>
      <c r="F55" s="109">
        <f>'F4.2'!T55</f>
        <v>0</v>
      </c>
      <c r="G55" s="109">
        <f>'F4.2'!AS55</f>
        <v>0</v>
      </c>
      <c r="H55" s="109">
        <f t="shared" si="2"/>
        <v>0</v>
      </c>
      <c r="I55" s="109">
        <f>'F4.2'!U55</f>
        <v>0</v>
      </c>
      <c r="J55" s="109">
        <f>'F4.2'!AT55</f>
        <v>0</v>
      </c>
      <c r="K55" s="109"/>
      <c r="L55" s="109"/>
      <c r="M55" s="109">
        <f t="shared" si="3"/>
        <v>0</v>
      </c>
      <c r="N55" s="109">
        <f t="shared" si="4"/>
        <v>0</v>
      </c>
      <c r="O55" s="173">
        <f t="shared" si="5"/>
        <v>0</v>
      </c>
      <c r="P55" s="174">
        <f t="shared" si="6"/>
        <v>0</v>
      </c>
    </row>
    <row r="56" spans="1:16" ht="31.5" hidden="1" outlineLevel="1">
      <c r="A56" s="194">
        <f>'F4.2'!A56</f>
        <v>0</v>
      </c>
      <c r="B56" s="200" t="str">
        <f>'F4.2'!B56</f>
        <v>IDC</v>
      </c>
      <c r="C56" s="40" t="str">
        <f>'F4.2'!D56</f>
        <v>MERC/CAPEX/2020-2021/WFH/SBR/09</v>
      </c>
      <c r="D56" s="159">
        <f>IF('F4.2'!F56=0,"-",'F4.2'!F56)</f>
        <v>44357</v>
      </c>
      <c r="E56" s="109">
        <f>'F4.2'!H56</f>
        <v>1.66</v>
      </c>
      <c r="F56" s="109">
        <f>'F4.2'!T56</f>
        <v>0</v>
      </c>
      <c r="G56" s="109">
        <f>'F4.2'!AS56</f>
        <v>0</v>
      </c>
      <c r="H56" s="109">
        <f t="shared" si="2"/>
        <v>0</v>
      </c>
      <c r="I56" s="109">
        <f>'F4.2'!U56</f>
        <v>0</v>
      </c>
      <c r="J56" s="109">
        <f>'F4.2'!AT56</f>
        <v>0</v>
      </c>
      <c r="K56" s="109"/>
      <c r="L56" s="109"/>
      <c r="M56" s="109">
        <f t="shared" si="3"/>
        <v>0</v>
      </c>
      <c r="N56" s="109">
        <f t="shared" si="4"/>
        <v>0</v>
      </c>
      <c r="O56" s="173">
        <f t="shared" si="5"/>
        <v>0</v>
      </c>
      <c r="P56" s="174">
        <f t="shared" si="6"/>
        <v>0</v>
      </c>
    </row>
    <row r="57" spans="1:16" s="10" customFormat="1" ht="47.25" hidden="1" outlineLevel="1">
      <c r="A57" s="177" t="str">
        <f>'F4.2'!A57</f>
        <v>HO
DPR 6</v>
      </c>
      <c r="B57" s="178" t="str">
        <f>'F4.2'!B57</f>
        <v>Supply, Installation, Commissioning and Operation &amp; Maintenance Services of Continuous Ambient Air Quality Monitoring Stations (CAAQMS) at various TPS</v>
      </c>
      <c r="C57" s="40" t="str">
        <f>'F4.2'!D57</f>
        <v>MERC/CAPEX/20162017/00423</v>
      </c>
      <c r="D57" s="159">
        <f>IF('F4.2'!F57=0,"-",'F4.2'!F57)</f>
        <v>42585</v>
      </c>
      <c r="E57" s="109">
        <f>'F4.2'!H57</f>
        <v>3.9772580142857143</v>
      </c>
      <c r="F57" s="109">
        <f>'F4.2'!T57</f>
        <v>0</v>
      </c>
      <c r="G57" s="109">
        <f>'F4.2'!AS57</f>
        <v>0</v>
      </c>
      <c r="H57" s="109">
        <f t="shared" si="2"/>
        <v>0</v>
      </c>
      <c r="I57" s="109">
        <f>'F4.2'!U57</f>
        <v>0</v>
      </c>
      <c r="J57" s="109">
        <f>'F4.2'!AT57</f>
        <v>0</v>
      </c>
      <c r="K57" s="109"/>
      <c r="L57" s="109"/>
      <c r="M57" s="109">
        <f t="shared" si="3"/>
        <v>0</v>
      </c>
      <c r="N57" s="109">
        <f t="shared" si="4"/>
        <v>0</v>
      </c>
      <c r="O57" s="173">
        <f t="shared" si="5"/>
        <v>0</v>
      </c>
      <c r="P57" s="174">
        <f t="shared" si="6"/>
        <v>0</v>
      </c>
    </row>
    <row r="58" spans="1:16" ht="15.75" hidden="1" outlineLevel="1">
      <c r="A58" s="194">
        <f>'F4.2'!A58</f>
        <v>1</v>
      </c>
      <c r="B58" s="199" t="str">
        <f>'F4.2'!B58</f>
        <v>Bhusawal: Unit 4-5 (3 Nos.)</v>
      </c>
      <c r="C58" s="40" t="str">
        <f>'F4.2'!D58</f>
        <v>MERC/CAPEX/20162017/00423</v>
      </c>
      <c r="D58" s="159">
        <f>IF('F4.2'!F58=0,"-",'F4.2'!F58)</f>
        <v>42585</v>
      </c>
      <c r="E58" s="109">
        <f>'F4.2'!H58</f>
        <v>3.9772580142857143</v>
      </c>
      <c r="F58" s="109">
        <f>'F4.2'!T58</f>
        <v>1.8767999333333334</v>
      </c>
      <c r="G58" s="109">
        <f>'F4.2'!AS58</f>
        <v>1.8767999333333334</v>
      </c>
      <c r="H58" s="109">
        <f t="shared" si="2"/>
        <v>0</v>
      </c>
      <c r="I58" s="109">
        <f>'F4.2'!U58</f>
        <v>7.0000000000000007E-2</v>
      </c>
      <c r="J58" s="109">
        <f>'F4.2'!AT58</f>
        <v>6.8999981000000002E-2</v>
      </c>
      <c r="K58" s="109"/>
      <c r="L58" s="109"/>
      <c r="M58" s="109">
        <f t="shared" si="3"/>
        <v>6.8999981000000002E-2</v>
      </c>
      <c r="N58" s="109">
        <f t="shared" si="4"/>
        <v>1.0000190000000048E-3</v>
      </c>
      <c r="O58" s="173">
        <f t="shared" si="5"/>
        <v>6.8999981000000002E-2</v>
      </c>
      <c r="P58" s="174">
        <f t="shared" si="6"/>
        <v>0</v>
      </c>
    </row>
    <row r="59" spans="1:16" s="10" customFormat="1" ht="31.5" hidden="1" outlineLevel="1">
      <c r="A59" s="177" t="str">
        <f>'F4.2'!A59</f>
        <v>HO
DPR 7</v>
      </c>
      <c r="B59" s="178" t="str">
        <f>'F4.2'!B59</f>
        <v>Installation of Real Time Online Coal-Ash Analyzer at various TPS</v>
      </c>
      <c r="C59" s="40" t="str">
        <f>'F4.2'!D59</f>
        <v>MERC/CAPEX/20162017/00774</v>
      </c>
      <c r="D59" s="159">
        <f>IF('F4.2'!F59=0,"-",'F4.2'!F59)</f>
        <v>42643</v>
      </c>
      <c r="E59" s="109">
        <f>'F4.2'!H59</f>
        <v>4.0552000000000001</v>
      </c>
      <c r="F59" s="109">
        <f>'F4.2'!T59</f>
        <v>0</v>
      </c>
      <c r="G59" s="109">
        <f>'F4.2'!AS59</f>
        <v>0</v>
      </c>
      <c r="H59" s="109">
        <f t="shared" si="2"/>
        <v>0</v>
      </c>
      <c r="I59" s="109">
        <f>'F4.2'!U59</f>
        <v>0</v>
      </c>
      <c r="J59" s="109">
        <f>'F4.2'!AT59</f>
        <v>0</v>
      </c>
      <c r="K59" s="109"/>
      <c r="L59" s="109"/>
      <c r="M59" s="109">
        <f t="shared" si="3"/>
        <v>0</v>
      </c>
      <c r="N59" s="109">
        <f t="shared" si="4"/>
        <v>0</v>
      </c>
      <c r="O59" s="173">
        <f t="shared" si="5"/>
        <v>0</v>
      </c>
      <c r="P59" s="174">
        <f t="shared" si="6"/>
        <v>0</v>
      </c>
    </row>
    <row r="60" spans="1:16" ht="15.75" hidden="1" outlineLevel="1">
      <c r="A60" s="194">
        <f>'F4.2'!A60</f>
        <v>1</v>
      </c>
      <c r="B60" s="199" t="str">
        <f>'F4.2'!B60</f>
        <v>Bhusawal: Unit 4-5</v>
      </c>
      <c r="C60" s="40" t="str">
        <f>'F4.2'!D60</f>
        <v>MERC/CAPEX/20162017/00774</v>
      </c>
      <c r="D60" s="159">
        <f>IF('F4.2'!F60=0,"-",'F4.2'!F60)</f>
        <v>42643</v>
      </c>
      <c r="E60" s="109">
        <f>'F4.2'!H60</f>
        <v>4.0552000000000001</v>
      </c>
      <c r="F60" s="109">
        <f>'F4.2'!T60</f>
        <v>0</v>
      </c>
      <c r="G60" s="109">
        <f>'F4.2'!AS60</f>
        <v>0</v>
      </c>
      <c r="H60" s="109">
        <f t="shared" si="2"/>
        <v>0</v>
      </c>
      <c r="I60" s="109">
        <f>'F4.2'!U60</f>
        <v>0</v>
      </c>
      <c r="J60" s="109">
        <f>'F4.2'!AT60</f>
        <v>0</v>
      </c>
      <c r="K60" s="109"/>
      <c r="L60" s="109"/>
      <c r="M60" s="109">
        <f t="shared" si="3"/>
        <v>0</v>
      </c>
      <c r="N60" s="109">
        <f t="shared" si="4"/>
        <v>0</v>
      </c>
      <c r="O60" s="173">
        <f t="shared" si="5"/>
        <v>0</v>
      </c>
      <c r="P60" s="174">
        <f t="shared" si="6"/>
        <v>0</v>
      </c>
    </row>
    <row r="61" spans="1:16" s="10" customFormat="1" ht="31.5" hidden="1" outlineLevel="1">
      <c r="A61" s="177" t="str">
        <f>'F4.2'!A61</f>
        <v>HO
DPR 8</v>
      </c>
      <c r="B61" s="178" t="str">
        <f>'F4.2'!B61</f>
        <v>Replacement of Fire Tenders at Various Power Stations of Mahagenco</v>
      </c>
      <c r="C61" s="40" t="str">
        <f>'F4.2'!D61</f>
        <v>MERC/CAPEX/20172018/4653</v>
      </c>
      <c r="D61" s="159">
        <f>IF('F4.2'!F61=0,"-",'F4.2'!F61)</f>
        <v>43052</v>
      </c>
      <c r="E61" s="109">
        <f>'F4.2'!H61</f>
        <v>3.95</v>
      </c>
      <c r="F61" s="109">
        <f>'F4.2'!T61</f>
        <v>0</v>
      </c>
      <c r="G61" s="109">
        <f>'F4.2'!AS61</f>
        <v>0</v>
      </c>
      <c r="H61" s="109">
        <f t="shared" si="2"/>
        <v>0</v>
      </c>
      <c r="I61" s="109">
        <f>'F4.2'!U61</f>
        <v>0</v>
      </c>
      <c r="J61" s="109">
        <f>'F4.2'!AT61</f>
        <v>0</v>
      </c>
      <c r="K61" s="109"/>
      <c r="L61" s="109"/>
      <c r="M61" s="109">
        <f t="shared" si="3"/>
        <v>0</v>
      </c>
      <c r="N61" s="109">
        <f t="shared" si="4"/>
        <v>0</v>
      </c>
      <c r="O61" s="173">
        <f t="shared" si="5"/>
        <v>0</v>
      </c>
      <c r="P61" s="174">
        <f t="shared" si="6"/>
        <v>0</v>
      </c>
    </row>
    <row r="62" spans="1:16" ht="15.75" hidden="1" outlineLevel="1">
      <c r="A62" s="194">
        <f>'F4.2'!A62</f>
        <v>1</v>
      </c>
      <c r="B62" s="199" t="str">
        <f>'F4.2'!B62</f>
        <v>Advance Multipurpose Fire Tender for BTPS 4-5</v>
      </c>
      <c r="C62" s="40" t="str">
        <f>'F4.2'!D62</f>
        <v>MERC/CAPEX/20172018/4653</v>
      </c>
      <c r="D62" s="159">
        <f>IF('F4.2'!F62=0,"-",'F4.2'!F62)</f>
        <v>43052</v>
      </c>
      <c r="E62" s="109">
        <f>'F4.2'!H62</f>
        <v>1.45</v>
      </c>
      <c r="F62" s="109">
        <f>'F4.2'!T62</f>
        <v>1.7765</v>
      </c>
      <c r="G62" s="109">
        <f>'F4.2'!AS62</f>
        <v>1.7765</v>
      </c>
      <c r="H62" s="109">
        <f t="shared" si="2"/>
        <v>0</v>
      </c>
      <c r="I62" s="109">
        <f>'F4.2'!U62</f>
        <v>0</v>
      </c>
      <c r="J62" s="109">
        <f>'F4.2'!AT62</f>
        <v>0</v>
      </c>
      <c r="K62" s="109"/>
      <c r="L62" s="109"/>
      <c r="M62" s="109">
        <f t="shared" si="3"/>
        <v>0</v>
      </c>
      <c r="N62" s="109">
        <f t="shared" si="4"/>
        <v>0</v>
      </c>
      <c r="O62" s="173">
        <f t="shared" si="5"/>
        <v>0</v>
      </c>
      <c r="P62" s="174">
        <f t="shared" si="6"/>
        <v>0</v>
      </c>
    </row>
    <row r="63" spans="1:16" ht="15.75" hidden="1" outlineLevel="1">
      <c r="A63" s="194">
        <f>'F4.2'!A63</f>
        <v>2</v>
      </c>
      <c r="B63" s="199" t="str">
        <f>'F4.2'!B63</f>
        <v>Normal Multipurpose Fire Tender for BTPS 4-5</v>
      </c>
      <c r="C63" s="40" t="str">
        <f>'F4.2'!D63</f>
        <v>MERC/CAPEX/20172018/4653</v>
      </c>
      <c r="D63" s="159">
        <f>IF('F4.2'!F63=0,"-",'F4.2'!F63)</f>
        <v>43052</v>
      </c>
      <c r="E63" s="109">
        <f>'F4.2'!H63</f>
        <v>2.5</v>
      </c>
      <c r="F63" s="109">
        <f>'F4.2'!T63</f>
        <v>0</v>
      </c>
      <c r="G63" s="109">
        <f>'F4.2'!AS63</f>
        <v>0</v>
      </c>
      <c r="H63" s="109">
        <f t="shared" si="2"/>
        <v>0</v>
      </c>
      <c r="I63" s="109">
        <f>'F4.2'!U63</f>
        <v>2.1846524010000001</v>
      </c>
      <c r="J63" s="109">
        <f>'F4.2'!AT63</f>
        <v>2.1846524010000001</v>
      </c>
      <c r="K63" s="109"/>
      <c r="L63" s="109"/>
      <c r="M63" s="109">
        <f t="shared" si="3"/>
        <v>2.1846524010000001</v>
      </c>
      <c r="N63" s="109">
        <f t="shared" si="4"/>
        <v>0</v>
      </c>
      <c r="O63" s="173">
        <f t="shared" si="5"/>
        <v>2.1846524010000001</v>
      </c>
      <c r="P63" s="174">
        <f t="shared" si="6"/>
        <v>0</v>
      </c>
    </row>
    <row r="64" spans="1:16" ht="15.75" hidden="1" outlineLevel="1">
      <c r="A64" s="194">
        <f>'F4.2'!A64</f>
        <v>0</v>
      </c>
      <c r="B64" s="199" t="str">
        <f>'F4.2'!B64</f>
        <v>IDC</v>
      </c>
      <c r="C64" s="40" t="str">
        <f>'F4.2'!D64</f>
        <v>MERC/CAPEX/20172018/4653</v>
      </c>
      <c r="D64" s="159">
        <f>IF('F4.2'!F64=0,"-",'F4.2'!F64)</f>
        <v>43052</v>
      </c>
      <c r="E64" s="109">
        <f>'F4.2'!H64</f>
        <v>0</v>
      </c>
      <c r="F64" s="109">
        <f>'F4.2'!T64</f>
        <v>0</v>
      </c>
      <c r="G64" s="109">
        <f>'F4.2'!AS64</f>
        <v>0</v>
      </c>
      <c r="H64" s="109">
        <f t="shared" si="2"/>
        <v>0</v>
      </c>
      <c r="I64" s="109">
        <f>'F4.2'!U64</f>
        <v>0</v>
      </c>
      <c r="J64" s="109">
        <f>'F4.2'!AT64</f>
        <v>0</v>
      </c>
      <c r="K64" s="109"/>
      <c r="L64" s="109"/>
      <c r="M64" s="109">
        <f t="shared" si="3"/>
        <v>0</v>
      </c>
      <c r="N64" s="109">
        <f t="shared" si="4"/>
        <v>0</v>
      </c>
      <c r="O64" s="173">
        <f t="shared" si="5"/>
        <v>0</v>
      </c>
      <c r="P64" s="174">
        <f t="shared" si="6"/>
        <v>0</v>
      </c>
    </row>
    <row r="65" spans="1:16" s="10" customFormat="1" ht="31.5" hidden="1" outlineLevel="1">
      <c r="A65" s="177" t="str">
        <f>'F4.2'!A65</f>
        <v>HO
DPR 10</v>
      </c>
      <c r="B65" s="178" t="str">
        <f>'F4.2'!B65</f>
        <v>Implementation of IB recommendations- Civil works at various TPS of Mahagenco</v>
      </c>
      <c r="C65" s="40" t="str">
        <f>'F4.2'!D65</f>
        <v>MERC/CAPEX/20172018/0177</v>
      </c>
      <c r="D65" s="159">
        <f>IF('F4.2'!F65=0,"-",'F4.2'!F65)</f>
        <v>43137</v>
      </c>
      <c r="E65" s="109">
        <f>'F4.2'!H65</f>
        <v>10.065399999999999</v>
      </c>
      <c r="F65" s="109">
        <f>'F4.2'!T65</f>
        <v>0</v>
      </c>
      <c r="G65" s="109">
        <f>'F4.2'!AS65</f>
        <v>0</v>
      </c>
      <c r="H65" s="109">
        <f t="shared" si="2"/>
        <v>0</v>
      </c>
      <c r="I65" s="109">
        <f>'F4.2'!U65</f>
        <v>0</v>
      </c>
      <c r="J65" s="109">
        <f>'F4.2'!AT65</f>
        <v>0</v>
      </c>
      <c r="K65" s="109"/>
      <c r="L65" s="109"/>
      <c r="M65" s="109">
        <f t="shared" si="3"/>
        <v>0</v>
      </c>
      <c r="N65" s="109">
        <f t="shared" si="4"/>
        <v>0</v>
      </c>
      <c r="O65" s="173">
        <f t="shared" si="5"/>
        <v>0</v>
      </c>
      <c r="P65" s="174">
        <f t="shared" si="6"/>
        <v>0</v>
      </c>
    </row>
    <row r="66" spans="1:16" ht="15.75" hidden="1" outlineLevel="1">
      <c r="A66" s="194">
        <f>'F4.2'!A66</f>
        <v>1</v>
      </c>
      <c r="B66" s="199" t="str">
        <f>'F4.2'!B66</f>
        <v>Bhusawal: Unit 4-5</v>
      </c>
      <c r="C66" s="40" t="str">
        <f>'F4.2'!D66</f>
        <v>MERC/CAPEX/20172018/0177</v>
      </c>
      <c r="D66" s="159">
        <f>IF('F4.2'!F66=0,"-",'F4.2'!F66)</f>
        <v>43137</v>
      </c>
      <c r="E66" s="109">
        <f>'F4.2'!H66</f>
        <v>10.065399999999999</v>
      </c>
      <c r="F66" s="109">
        <f>'F4.2'!T66</f>
        <v>8.3015510960000007</v>
      </c>
      <c r="G66" s="109">
        <f>'F4.2'!AS66</f>
        <v>8.2997896579999999</v>
      </c>
      <c r="H66" s="109">
        <f t="shared" si="2"/>
        <v>1.7614380000008367E-3</v>
      </c>
      <c r="I66" s="109">
        <f>'F4.2'!U66</f>
        <v>0.49389457199999998</v>
      </c>
      <c r="J66" s="109">
        <f>'F4.2'!AT66</f>
        <v>0.49389457199999998</v>
      </c>
      <c r="K66" s="109"/>
      <c r="L66" s="109"/>
      <c r="M66" s="109">
        <f t="shared" si="3"/>
        <v>0.49389457199999998</v>
      </c>
      <c r="N66" s="109">
        <f t="shared" si="4"/>
        <v>1.7614380000008367E-3</v>
      </c>
      <c r="O66" s="173">
        <f t="shared" si="5"/>
        <v>0.49389457199999998</v>
      </c>
      <c r="P66" s="174">
        <f t="shared" si="6"/>
        <v>0</v>
      </c>
    </row>
    <row r="67" spans="1:16" s="10" customFormat="1" ht="47.25" hidden="1" outlineLevel="1">
      <c r="A67" s="177">
        <f>'F4.2'!A67</f>
        <v>18</v>
      </c>
      <c r="B67" s="178" t="str">
        <f>'F4.2'!B67</f>
        <v>Procurement of assembly of baskets for Air Pre-heater of type 31.5 VIM 2000 (72° PA), Replacement of thermal insulation of Boiler, Ducts &amp; Steam Pipelines and Coal Mill Gear Box in 2x500MW at BTPS, Bhusawal</v>
      </c>
      <c r="C67" s="40" t="str">
        <f>'F4.2'!D67</f>
        <v>MERC/CAPEX/2021-2022/ SBR/ 15</v>
      </c>
      <c r="D67" s="159">
        <f>IF('F4.2'!F67=0,"-",'F4.2'!F67)</f>
        <v>44461</v>
      </c>
      <c r="E67" s="109">
        <f>'F4.2'!H67</f>
        <v>14.96</v>
      </c>
      <c r="F67" s="109">
        <f>'F4.2'!T67</f>
        <v>0</v>
      </c>
      <c r="G67" s="109">
        <f>'F4.2'!AS67</f>
        <v>0</v>
      </c>
      <c r="H67" s="109">
        <f t="shared" si="2"/>
        <v>0</v>
      </c>
      <c r="I67" s="109">
        <f>'F4.2'!U67</f>
        <v>0</v>
      </c>
      <c r="J67" s="109">
        <f>'F4.2'!AT67</f>
        <v>0</v>
      </c>
      <c r="K67" s="109"/>
      <c r="L67" s="109"/>
      <c r="M67" s="109">
        <f t="shared" si="3"/>
        <v>0</v>
      </c>
      <c r="N67" s="109">
        <f t="shared" si="4"/>
        <v>0</v>
      </c>
      <c r="O67" s="173">
        <f t="shared" si="5"/>
        <v>0</v>
      </c>
      <c r="P67" s="174">
        <f t="shared" si="6"/>
        <v>0</v>
      </c>
    </row>
    <row r="68" spans="1:16" ht="31.5" hidden="1" outlineLevel="1">
      <c r="A68" s="184">
        <f>'F4.2'!A68</f>
        <v>18.100000000000001</v>
      </c>
      <c r="B68" s="186" t="str">
        <f>'F4.2'!B68</f>
        <v>Procurement of assembly of baskets for Air Preheater of type 31.5 VIM 2000 (72° PA) for Unit-4&amp;5</v>
      </c>
      <c r="C68" s="40" t="str">
        <f>'F4.2'!D68</f>
        <v>MERC/CAPEX/2021-2022/ SBR/ 15</v>
      </c>
      <c r="D68" s="159">
        <f>IF('F4.2'!F68=0,"-",'F4.2'!F68)</f>
        <v>44461</v>
      </c>
      <c r="E68" s="109">
        <f>'F4.2'!H68</f>
        <v>5.53</v>
      </c>
      <c r="F68" s="109">
        <f>'F4.2'!T68</f>
        <v>8.4110399999999998</v>
      </c>
      <c r="G68" s="109">
        <f>'F4.2'!AS68</f>
        <v>8.4110399999999998</v>
      </c>
      <c r="H68" s="109">
        <f t="shared" si="2"/>
        <v>0</v>
      </c>
      <c r="I68" s="109">
        <f>'F4.2'!U68</f>
        <v>0</v>
      </c>
      <c r="J68" s="109">
        <f>'F4.2'!AT68</f>
        <v>0</v>
      </c>
      <c r="K68" s="109"/>
      <c r="L68" s="109"/>
      <c r="M68" s="109">
        <f t="shared" si="3"/>
        <v>0</v>
      </c>
      <c r="N68" s="109">
        <f t="shared" si="4"/>
        <v>0</v>
      </c>
      <c r="O68" s="173">
        <f t="shared" si="5"/>
        <v>0</v>
      </c>
      <c r="P68" s="174">
        <f t="shared" si="6"/>
        <v>0</v>
      </c>
    </row>
    <row r="69" spans="1:16" ht="31.5" hidden="1" outlineLevel="1">
      <c r="A69" s="194">
        <f>'F4.2'!A69</f>
        <v>18.2</v>
      </c>
      <c r="B69" s="199" t="str">
        <f>'F4.2'!B69</f>
        <v>Replacement of thermal insulation of Boiler, Ducts &amp; Steam Pipelines along with supply</v>
      </c>
      <c r="C69" s="40" t="str">
        <f>'F4.2'!D69</f>
        <v>MERC/CAPEX/2021-2022/ SBR/ 15</v>
      </c>
      <c r="D69" s="159">
        <f>IF('F4.2'!F69=0,"-",'F4.2'!F69)</f>
        <v>44461</v>
      </c>
      <c r="E69" s="109">
        <f>'F4.2'!H69</f>
        <v>3.52</v>
      </c>
      <c r="F69" s="109">
        <f>'F4.2'!T69</f>
        <v>0</v>
      </c>
      <c r="G69" s="109">
        <f>'F4.2'!AS69</f>
        <v>0</v>
      </c>
      <c r="H69" s="109">
        <f t="shared" si="2"/>
        <v>0</v>
      </c>
      <c r="I69" s="109">
        <f>'F4.2'!U69</f>
        <v>0</v>
      </c>
      <c r="J69" s="109">
        <f>'F4.2'!AT69</f>
        <v>0</v>
      </c>
      <c r="K69" s="109"/>
      <c r="L69" s="109"/>
      <c r="M69" s="109">
        <f t="shared" si="3"/>
        <v>0</v>
      </c>
      <c r="N69" s="109">
        <f t="shared" si="4"/>
        <v>0</v>
      </c>
      <c r="O69" s="173">
        <f t="shared" si="5"/>
        <v>0</v>
      </c>
      <c r="P69" s="174">
        <f t="shared" si="6"/>
        <v>0</v>
      </c>
    </row>
    <row r="70" spans="1:16" ht="15.75" hidden="1" outlineLevel="1">
      <c r="A70" s="194">
        <f>'F4.2'!A70</f>
        <v>18.3</v>
      </c>
      <c r="B70" s="199" t="str">
        <f>'F4.2'!B70</f>
        <v>Supply of XRP-1043 coal mill gearbox spares in unit-4&amp;5.</v>
      </c>
      <c r="C70" s="40" t="str">
        <f>'F4.2'!D70</f>
        <v>MERC/CAPEX/2021-2022/ SBR/ 15</v>
      </c>
      <c r="D70" s="159">
        <f>IF('F4.2'!F70=0,"-",'F4.2'!F70)</f>
        <v>44461</v>
      </c>
      <c r="E70" s="109">
        <f>'F4.2'!H70</f>
        <v>5.39</v>
      </c>
      <c r="F70" s="109">
        <f>'F4.2'!T70</f>
        <v>0</v>
      </c>
      <c r="G70" s="109">
        <f>'F4.2'!AS70</f>
        <v>0</v>
      </c>
      <c r="H70" s="109">
        <f t="shared" si="2"/>
        <v>0</v>
      </c>
      <c r="I70" s="109">
        <f>'F4.2'!U70</f>
        <v>0</v>
      </c>
      <c r="J70" s="109">
        <f>'F4.2'!AT70</f>
        <v>0</v>
      </c>
      <c r="K70" s="109"/>
      <c r="L70" s="109"/>
      <c r="M70" s="109">
        <f t="shared" si="3"/>
        <v>0</v>
      </c>
      <c r="N70" s="109">
        <f t="shared" si="4"/>
        <v>0</v>
      </c>
      <c r="O70" s="173">
        <f t="shared" si="5"/>
        <v>0</v>
      </c>
      <c r="P70" s="174">
        <f t="shared" si="6"/>
        <v>0</v>
      </c>
    </row>
    <row r="71" spans="1:16" ht="15.75" hidden="1" outlineLevel="1">
      <c r="A71" s="184">
        <f>'F4.2'!A71</f>
        <v>0</v>
      </c>
      <c r="B71" s="199" t="str">
        <f>'F4.2'!B71</f>
        <v>IDC</v>
      </c>
      <c r="C71" s="40" t="str">
        <f>'F4.2'!D71</f>
        <v>MERC/CAPEX/2021-2022/ SBR/ 15</v>
      </c>
      <c r="D71" s="159">
        <f>IF('F4.2'!F71=0,"-",'F4.2'!F71)</f>
        <v>44461</v>
      </c>
      <c r="E71" s="109">
        <f>'F4.2'!H71</f>
        <v>0.52</v>
      </c>
      <c r="F71" s="109">
        <f>'F4.2'!T71</f>
        <v>0</v>
      </c>
      <c r="G71" s="109">
        <f>'F4.2'!AS71</f>
        <v>0</v>
      </c>
      <c r="H71" s="109">
        <f t="shared" si="2"/>
        <v>0</v>
      </c>
      <c r="I71" s="109">
        <f>'F4.2'!U71</f>
        <v>0</v>
      </c>
      <c r="J71" s="109">
        <f>'F4.2'!AT71</f>
        <v>0</v>
      </c>
      <c r="K71" s="109"/>
      <c r="L71" s="109"/>
      <c r="M71" s="109">
        <f t="shared" si="3"/>
        <v>0</v>
      </c>
      <c r="N71" s="109">
        <f t="shared" si="4"/>
        <v>0</v>
      </c>
      <c r="O71" s="173">
        <f t="shared" si="5"/>
        <v>0</v>
      </c>
      <c r="P71" s="174">
        <f t="shared" si="6"/>
        <v>0</v>
      </c>
    </row>
    <row r="72" spans="1:16" s="10" customFormat="1" ht="47.25" hidden="1" outlineLevel="1">
      <c r="A72" s="177">
        <f>'F4.2'!A72</f>
        <v>19</v>
      </c>
      <c r="B72" s="178" t="str">
        <f>'F4.2'!B72</f>
        <v>Up-gradation of Operating System of Max DNA DCS, GE Fanuc PLC system &amp; Schneider PLC system &amp; Procurement of Critical Insurance spares for PA and FD fans System at 2 x 500 MW Units BTPS Bhusawal</v>
      </c>
      <c r="C72" s="40" t="str">
        <f>'F4.2'!D72</f>
        <v>MERC/CAPEX/2023-2024/0178</v>
      </c>
      <c r="D72" s="159">
        <f>IF('F4.2'!F72=0,"-",'F4.2'!F72)</f>
        <v>45362</v>
      </c>
      <c r="E72" s="109">
        <f>'F4.2'!H72</f>
        <v>31.049999999999997</v>
      </c>
      <c r="F72" s="109">
        <f>'F4.2'!T72</f>
        <v>0</v>
      </c>
      <c r="G72" s="109">
        <f>'F4.2'!AS72</f>
        <v>0</v>
      </c>
      <c r="H72" s="109">
        <f t="shared" si="2"/>
        <v>0</v>
      </c>
      <c r="I72" s="109">
        <f>'F4.2'!U72</f>
        <v>0</v>
      </c>
      <c r="J72" s="109">
        <f>'F4.2'!AT72</f>
        <v>0</v>
      </c>
      <c r="K72" s="109"/>
      <c r="L72" s="109"/>
      <c r="M72" s="109">
        <f t="shared" si="3"/>
        <v>0</v>
      </c>
      <c r="N72" s="109">
        <f t="shared" si="4"/>
        <v>0</v>
      </c>
      <c r="O72" s="173">
        <f t="shared" si="5"/>
        <v>0</v>
      </c>
      <c r="P72" s="174">
        <f t="shared" si="6"/>
        <v>0</v>
      </c>
    </row>
    <row r="73" spans="1:16" ht="15.75" hidden="1" outlineLevel="1">
      <c r="A73" s="194">
        <f>'F4.2'!A73</f>
        <v>19.100000000000001</v>
      </c>
      <c r="B73" s="199" t="str">
        <f>'F4.2'!B73</f>
        <v>Up-gradation of Existing MaxDNA System (HMI) at 500MW BTPS, Bhusawal</v>
      </c>
      <c r="C73" s="40" t="str">
        <f>'F4.2'!D73</f>
        <v>MERC/CAPEX/2023-2024/0178</v>
      </c>
      <c r="D73" s="159">
        <f>IF('F4.2'!F73=0,"-",'F4.2'!F73)</f>
        <v>45362</v>
      </c>
      <c r="E73" s="109">
        <f>'F4.2'!H73</f>
        <v>8.69</v>
      </c>
      <c r="F73" s="109">
        <f>'F4.2'!T73</f>
        <v>0</v>
      </c>
      <c r="G73" s="109">
        <f>'F4.2'!AS73</f>
        <v>0</v>
      </c>
      <c r="H73" s="109">
        <f t="shared" si="2"/>
        <v>0</v>
      </c>
      <c r="I73" s="109">
        <f>'F4.2'!U73</f>
        <v>0</v>
      </c>
      <c r="J73" s="109">
        <f>'F4.2'!AT73</f>
        <v>0</v>
      </c>
      <c r="K73" s="109"/>
      <c r="L73" s="109"/>
      <c r="M73" s="109">
        <f t="shared" si="3"/>
        <v>0</v>
      </c>
      <c r="N73" s="109">
        <f t="shared" si="4"/>
        <v>0</v>
      </c>
      <c r="O73" s="173">
        <f t="shared" si="5"/>
        <v>0</v>
      </c>
      <c r="P73" s="174">
        <f t="shared" si="6"/>
        <v>0</v>
      </c>
    </row>
    <row r="74" spans="1:16" ht="47.25" hidden="1" outlineLevel="1">
      <c r="A74" s="194">
        <f>'F4.2'!A74</f>
        <v>19.2</v>
      </c>
      <c r="B74" s="199" t="str">
        <f>'F4.2'!B74</f>
        <v>Up-gradation of GE IP (GE-Fanuc) make PLC system (HMI) installed at AHP, CPU plant, FOPH, FWPH and Mill Reject system at 2x500MW BTPS, Bhusawal.</v>
      </c>
      <c r="C74" s="40" t="str">
        <f>'F4.2'!D74</f>
        <v>MERC/CAPEX/2023-2024/0178</v>
      </c>
      <c r="D74" s="159">
        <f>IF('F4.2'!F74=0,"-",'F4.2'!F74)</f>
        <v>45362</v>
      </c>
      <c r="E74" s="109">
        <f>'F4.2'!H74</f>
        <v>1.35</v>
      </c>
      <c r="F74" s="109">
        <f>'F4.2'!T74</f>
        <v>0</v>
      </c>
      <c r="G74" s="109">
        <f>'F4.2'!AS74</f>
        <v>0</v>
      </c>
      <c r="H74" s="109">
        <f t="shared" si="2"/>
        <v>0</v>
      </c>
      <c r="I74" s="109">
        <f>'F4.2'!U74</f>
        <v>0</v>
      </c>
      <c r="J74" s="109">
        <f>'F4.2'!AT74</f>
        <v>0</v>
      </c>
      <c r="K74" s="109"/>
      <c r="L74" s="109"/>
      <c r="M74" s="109">
        <f t="shared" si="3"/>
        <v>0</v>
      </c>
      <c r="N74" s="109">
        <f t="shared" si="4"/>
        <v>0</v>
      </c>
      <c r="O74" s="173">
        <f t="shared" si="5"/>
        <v>0</v>
      </c>
      <c r="P74" s="174">
        <f t="shared" si="6"/>
        <v>0</v>
      </c>
    </row>
    <row r="75" spans="1:16" s="10" customFormat="1" ht="15.75" hidden="1" outlineLevel="1">
      <c r="A75" s="194">
        <f>'F4.2'!A75</f>
        <v>19.3</v>
      </c>
      <c r="B75" s="199" t="str">
        <f>'F4.2'!B75</f>
        <v>Up-gradation of Schneider PLC System at 2x500MW, BTPS, Bhusawal</v>
      </c>
      <c r="C75" s="40" t="str">
        <f>'F4.2'!D75</f>
        <v>MERC/CAPEX/2023-2024/0178</v>
      </c>
      <c r="D75" s="159">
        <f>IF('F4.2'!F75=0,"-",'F4.2'!F75)</f>
        <v>45362</v>
      </c>
      <c r="E75" s="109">
        <f>'F4.2'!H75</f>
        <v>2.33</v>
      </c>
      <c r="F75" s="109">
        <f>'F4.2'!T75</f>
        <v>0</v>
      </c>
      <c r="G75" s="109">
        <f>'F4.2'!AS75</f>
        <v>0</v>
      </c>
      <c r="H75" s="109">
        <f t="shared" ref="H75:H101" si="7">F75-G75</f>
        <v>0</v>
      </c>
      <c r="I75" s="109">
        <f>'F4.2'!U75</f>
        <v>0</v>
      </c>
      <c r="J75" s="109">
        <f>'F4.2'!AT75</f>
        <v>0</v>
      </c>
      <c r="K75" s="109"/>
      <c r="L75" s="109"/>
      <c r="M75" s="109">
        <f t="shared" ref="M75:M101" si="8">SUM(J75:L75)</f>
        <v>0</v>
      </c>
      <c r="N75" s="109">
        <f t="shared" ref="N75:N101" si="9">H75+I75-M75</f>
        <v>0</v>
      </c>
      <c r="O75" s="173">
        <f t="shared" ref="O75:O84" si="10">MAX(0,IF(M75=0,0,IF(G75+M75&lt;E75,M75,E75-G75)))</f>
        <v>0</v>
      </c>
      <c r="P75" s="174">
        <f t="shared" ref="P75:P84" si="11">M75-O75</f>
        <v>0</v>
      </c>
    </row>
    <row r="76" spans="1:16" s="95" customFormat="1" ht="31.5" hidden="1" outlineLevel="1">
      <c r="A76" s="194">
        <f>'F4.2'!A76</f>
        <v>19.399999999999999</v>
      </c>
      <c r="B76" s="199" t="str">
        <f>'F4.2'!B76</f>
        <v>Procurement of Rotor assembly with blade set for PA and FD fan at 2 X 500 MW BTPS Bhusawal</v>
      </c>
      <c r="C76" s="40" t="str">
        <f>'F4.2'!D76</f>
        <v>MERC/CAPEX/2023-2024/0178</v>
      </c>
      <c r="D76" s="159">
        <f>IF('F4.2'!F76=0,"-",'F4.2'!F76)</f>
        <v>45362</v>
      </c>
      <c r="E76" s="109">
        <f>'F4.2'!H76</f>
        <v>18.18</v>
      </c>
      <c r="F76" s="109">
        <f>'F4.2'!T76</f>
        <v>0</v>
      </c>
      <c r="G76" s="109">
        <f>'F4.2'!AS76</f>
        <v>0</v>
      </c>
      <c r="H76" s="109">
        <f t="shared" si="7"/>
        <v>0</v>
      </c>
      <c r="I76" s="109">
        <f>'F4.2'!U76</f>
        <v>0</v>
      </c>
      <c r="J76" s="109">
        <f>'F4.2'!AT76</f>
        <v>0</v>
      </c>
      <c r="K76" s="109"/>
      <c r="L76" s="109"/>
      <c r="M76" s="109">
        <f t="shared" si="8"/>
        <v>0</v>
      </c>
      <c r="N76" s="109">
        <f t="shared" si="9"/>
        <v>0</v>
      </c>
      <c r="O76" s="173">
        <f t="shared" si="10"/>
        <v>0</v>
      </c>
      <c r="P76" s="174">
        <f t="shared" si="11"/>
        <v>0</v>
      </c>
    </row>
    <row r="77" spans="1:16" s="95" customFormat="1" ht="15.75" hidden="1" outlineLevel="1">
      <c r="A77" s="184">
        <f>'F4.2'!A77</f>
        <v>0</v>
      </c>
      <c r="B77" s="199" t="str">
        <f>'F4.2'!B77</f>
        <v>IDC</v>
      </c>
      <c r="C77" s="40" t="str">
        <f>'F4.2'!D77</f>
        <v>MERC/CAPEX/2023-2024/0178</v>
      </c>
      <c r="D77" s="159">
        <f>IF('F4.2'!F77=0,"-",'F4.2'!F77)</f>
        <v>45362</v>
      </c>
      <c r="E77" s="109">
        <f>'F4.2'!H77</f>
        <v>0.5</v>
      </c>
      <c r="F77" s="109">
        <f>'F4.2'!T77</f>
        <v>0</v>
      </c>
      <c r="G77" s="109">
        <f>'F4.2'!AS77</f>
        <v>0</v>
      </c>
      <c r="H77" s="109">
        <f t="shared" si="7"/>
        <v>0</v>
      </c>
      <c r="I77" s="109">
        <f>'F4.2'!U77</f>
        <v>0</v>
      </c>
      <c r="J77" s="109">
        <f>'F4.2'!AT77</f>
        <v>0</v>
      </c>
      <c r="K77" s="109"/>
      <c r="L77" s="109"/>
      <c r="M77" s="109">
        <f t="shared" si="8"/>
        <v>0</v>
      </c>
      <c r="N77" s="109">
        <f t="shared" si="9"/>
        <v>0</v>
      </c>
      <c r="O77" s="173">
        <f t="shared" si="10"/>
        <v>0</v>
      </c>
      <c r="P77" s="174">
        <f t="shared" si="11"/>
        <v>0</v>
      </c>
    </row>
    <row r="78" spans="1:16" s="95" customFormat="1" ht="31.5" hidden="1" outlineLevel="1">
      <c r="A78" s="177" t="str">
        <f>'F4.2'!A78</f>
        <v>HO
DPR 13</v>
      </c>
      <c r="B78" s="178" t="str">
        <f>'F4.2'!B78</f>
        <v>Construction of new Administrative Building for Mahagenco at Vidyut Bhawan, Katol Road, Nagpur</v>
      </c>
      <c r="C78" s="40" t="str">
        <f>'F4.2'!D78</f>
        <v>MERC/CAPEX/2021-2022/MSPGCL/063</v>
      </c>
      <c r="D78" s="159">
        <f>IF('F4.2'!F78=0,"-",'F4.2'!F78)</f>
        <v>44604</v>
      </c>
      <c r="E78" s="109">
        <f>'F4.2'!H78</f>
        <v>57</v>
      </c>
      <c r="F78" s="109">
        <f>'F4.2'!T78</f>
        <v>0</v>
      </c>
      <c r="G78" s="109">
        <f>'F4.2'!AS78</f>
        <v>0</v>
      </c>
      <c r="H78" s="109">
        <f t="shared" si="7"/>
        <v>0</v>
      </c>
      <c r="I78" s="109">
        <f>'F4.2'!U78</f>
        <v>0</v>
      </c>
      <c r="J78" s="109">
        <f>'F4.2'!AT78</f>
        <v>0</v>
      </c>
      <c r="K78" s="109"/>
      <c r="L78" s="109"/>
      <c r="M78" s="109">
        <f t="shared" si="8"/>
        <v>0</v>
      </c>
      <c r="N78" s="109">
        <f t="shared" si="9"/>
        <v>0</v>
      </c>
      <c r="O78" s="173">
        <f t="shared" si="10"/>
        <v>0</v>
      </c>
      <c r="P78" s="174">
        <f t="shared" si="11"/>
        <v>0</v>
      </c>
    </row>
    <row r="79" spans="1:16" s="95" customFormat="1" ht="31.5" hidden="1" outlineLevel="1">
      <c r="A79" s="185">
        <f>'F4.2'!A79</f>
        <v>1</v>
      </c>
      <c r="B79" s="186" t="str">
        <f>'F4.2'!B79</f>
        <v>Construction of new Administrative Building for Mahagenco at Vidyut Bhawan, Katol Road, Nagpur</v>
      </c>
      <c r="C79" s="40" t="str">
        <f>'F4.2'!D79</f>
        <v>MERC/CAPEX/2021-2022/MSPGCL/063</v>
      </c>
      <c r="D79" s="159">
        <f>IF('F4.2'!F79=0,"-",'F4.2'!F79)</f>
        <v>44604</v>
      </c>
      <c r="E79" s="109">
        <f>'F4.2'!H79</f>
        <v>54.24</v>
      </c>
      <c r="F79" s="109">
        <f>'F4.2'!T79</f>
        <v>0</v>
      </c>
      <c r="G79" s="109">
        <f>'F4.2'!AS79</f>
        <v>0</v>
      </c>
      <c r="H79" s="109">
        <f t="shared" si="7"/>
        <v>0</v>
      </c>
      <c r="I79" s="109">
        <f>'F4.2'!U79</f>
        <v>0</v>
      </c>
      <c r="J79" s="109">
        <f>'F4.2'!AT79</f>
        <v>0</v>
      </c>
      <c r="K79" s="109"/>
      <c r="L79" s="109"/>
      <c r="M79" s="109">
        <f t="shared" si="8"/>
        <v>0</v>
      </c>
      <c r="N79" s="109">
        <f t="shared" si="9"/>
        <v>0</v>
      </c>
      <c r="O79" s="173">
        <f t="shared" si="10"/>
        <v>0</v>
      </c>
      <c r="P79" s="174">
        <f t="shared" si="11"/>
        <v>0</v>
      </c>
    </row>
    <row r="80" spans="1:16" s="10" customFormat="1" ht="31.5" hidden="1" outlineLevel="1">
      <c r="A80" s="185">
        <f>'F4.2'!A80</f>
        <v>0</v>
      </c>
      <c r="B80" s="186" t="str">
        <f>'F4.2'!B80</f>
        <v>IDC</v>
      </c>
      <c r="C80" s="40" t="str">
        <f>'F4.2'!D80</f>
        <v>MERC/CAPEX/2021-2022/MSPGCL/063</v>
      </c>
      <c r="D80" s="159">
        <f>IF('F4.2'!F80=0,"-",'F4.2'!F80)</f>
        <v>44604</v>
      </c>
      <c r="E80" s="109">
        <f>'F4.2'!H80</f>
        <v>2.76</v>
      </c>
      <c r="F80" s="109">
        <f>'F4.2'!T80</f>
        <v>0</v>
      </c>
      <c r="G80" s="109">
        <f>'F4.2'!AS80</f>
        <v>0</v>
      </c>
      <c r="H80" s="109">
        <f t="shared" si="7"/>
        <v>0</v>
      </c>
      <c r="I80" s="109">
        <f>'F4.2'!U80</f>
        <v>0</v>
      </c>
      <c r="J80" s="109">
        <f>'F4.2'!AT80</f>
        <v>0</v>
      </c>
      <c r="K80" s="109"/>
      <c r="L80" s="109"/>
      <c r="M80" s="109">
        <f t="shared" si="8"/>
        <v>0</v>
      </c>
      <c r="N80" s="109">
        <f t="shared" si="9"/>
        <v>0</v>
      </c>
      <c r="O80" s="173">
        <f t="shared" si="10"/>
        <v>0</v>
      </c>
      <c r="P80" s="174">
        <f t="shared" si="11"/>
        <v>0</v>
      </c>
    </row>
    <row r="81" spans="1:16" s="95" customFormat="1" ht="31.5" hidden="1" outlineLevel="1">
      <c r="A81" s="177" t="str">
        <f>'F4.2'!A81</f>
        <v>HO
DPR 16</v>
      </c>
      <c r="B81" s="178" t="str">
        <f>'F4.2'!B81</f>
        <v>Centralized Monitoring Solution</v>
      </c>
      <c r="C81" s="40" t="str">
        <f>'F4.2'!D81</f>
        <v>MERC/CAPEX/MSPGCL/2023-24/0576</v>
      </c>
      <c r="D81" s="159">
        <f>IF('F4.2'!F81=0,"-",'F4.2'!F81)</f>
        <v>45232</v>
      </c>
      <c r="E81" s="109">
        <f>'F4.2'!H81</f>
        <v>69.308999999999997</v>
      </c>
      <c r="F81" s="109">
        <f>'F4.2'!T81</f>
        <v>0</v>
      </c>
      <c r="G81" s="109">
        <f>'F4.2'!AS81</f>
        <v>0</v>
      </c>
      <c r="H81" s="109">
        <f t="shared" si="7"/>
        <v>0</v>
      </c>
      <c r="I81" s="109">
        <f>'F4.2'!U81</f>
        <v>0</v>
      </c>
      <c r="J81" s="109">
        <f>'F4.2'!AT81</f>
        <v>0</v>
      </c>
      <c r="K81" s="109"/>
      <c r="L81" s="109"/>
      <c r="M81" s="109">
        <f t="shared" si="8"/>
        <v>0</v>
      </c>
      <c r="N81" s="109">
        <f t="shared" si="9"/>
        <v>0</v>
      </c>
      <c r="O81" s="173">
        <f t="shared" si="10"/>
        <v>0</v>
      </c>
      <c r="P81" s="174">
        <f t="shared" si="11"/>
        <v>0</v>
      </c>
    </row>
    <row r="82" spans="1:16" s="95" customFormat="1" ht="31.5" hidden="1" outlineLevel="1">
      <c r="A82" s="185">
        <f>'F4.2'!A82</f>
        <v>1</v>
      </c>
      <c r="B82" s="186" t="str">
        <f>'F4.2'!B82</f>
        <v>Centralized Monitoring Solution</v>
      </c>
      <c r="C82" s="40" t="str">
        <f>'F4.2'!D82</f>
        <v>MERC/CAPEX/MSPGCL/2023-24/0576</v>
      </c>
      <c r="D82" s="159">
        <f>IF('F4.2'!F82=0,"-",'F4.2'!F82)</f>
        <v>45232</v>
      </c>
      <c r="E82" s="109">
        <f>'F4.2'!H82</f>
        <v>66.009</v>
      </c>
      <c r="F82" s="109">
        <f>'F4.2'!T82</f>
        <v>0</v>
      </c>
      <c r="G82" s="109">
        <f>'F4.2'!AS82</f>
        <v>0</v>
      </c>
      <c r="H82" s="109">
        <f t="shared" si="7"/>
        <v>0</v>
      </c>
      <c r="I82" s="109">
        <f>'F4.2'!U82</f>
        <v>0</v>
      </c>
      <c r="J82" s="109">
        <f>'F4.2'!AT82</f>
        <v>0</v>
      </c>
      <c r="K82" s="109"/>
      <c r="L82" s="109"/>
      <c r="M82" s="109">
        <f t="shared" si="8"/>
        <v>0</v>
      </c>
      <c r="N82" s="109">
        <f t="shared" si="9"/>
        <v>0</v>
      </c>
      <c r="O82" s="173">
        <f t="shared" si="10"/>
        <v>0</v>
      </c>
      <c r="P82" s="174">
        <f t="shared" si="11"/>
        <v>0</v>
      </c>
    </row>
    <row r="83" spans="1:16" s="95" customFormat="1" ht="31.5" hidden="1" outlineLevel="1">
      <c r="A83" s="185">
        <f>'F4.2'!A83</f>
        <v>0</v>
      </c>
      <c r="B83" s="186" t="str">
        <f>'F4.2'!B83</f>
        <v>IDC</v>
      </c>
      <c r="C83" s="40" t="str">
        <f>'F4.2'!D83</f>
        <v>MERC/CAPEX/MSPGCL/2023-24/0576</v>
      </c>
      <c r="D83" s="159">
        <f>IF('F4.2'!F83=0,"-",'F4.2'!F83)</f>
        <v>45232</v>
      </c>
      <c r="E83" s="109">
        <f>'F4.2'!H83</f>
        <v>3.3</v>
      </c>
      <c r="F83" s="109">
        <f>'F4.2'!T83</f>
        <v>0</v>
      </c>
      <c r="G83" s="109">
        <f>'F4.2'!AS83</f>
        <v>0</v>
      </c>
      <c r="H83" s="109">
        <f t="shared" si="7"/>
        <v>0</v>
      </c>
      <c r="I83" s="109">
        <f>'F4.2'!U83</f>
        <v>0</v>
      </c>
      <c r="J83" s="109">
        <f>'F4.2'!AT83</f>
        <v>0</v>
      </c>
      <c r="K83" s="109"/>
      <c r="L83" s="109"/>
      <c r="M83" s="109">
        <f t="shared" si="8"/>
        <v>0</v>
      </c>
      <c r="N83" s="109">
        <f t="shared" si="9"/>
        <v>0</v>
      </c>
      <c r="O83" s="173">
        <f t="shared" si="10"/>
        <v>0</v>
      </c>
      <c r="P83" s="174">
        <f t="shared" si="11"/>
        <v>0</v>
      </c>
    </row>
    <row r="84" spans="1:16" s="95" customFormat="1" ht="31.5" hidden="1" outlineLevel="1">
      <c r="A84" s="177">
        <f>'F4.2'!A84</f>
        <v>20</v>
      </c>
      <c r="B84" s="178" t="str">
        <f>'F4.2'!B84</f>
        <v>Improvement of Loadability and Availability of Coal Handling Plant at BTPS, Bhusawal</v>
      </c>
      <c r="C84" s="40" t="str">
        <f>'F4.2'!D84</f>
        <v>MERC/CAPEX/MSPGCL/2024-25/0309</v>
      </c>
      <c r="D84" s="159">
        <f>IF('F4.2'!F84=0,"-",'F4.2'!F84)</f>
        <v>45429</v>
      </c>
      <c r="E84" s="109">
        <f>'F4.2'!H84</f>
        <v>0</v>
      </c>
      <c r="F84" s="109">
        <f>'F4.2'!T84</f>
        <v>0</v>
      </c>
      <c r="G84" s="109">
        <f>'F4.2'!AS84</f>
        <v>0</v>
      </c>
      <c r="H84" s="109">
        <f t="shared" si="7"/>
        <v>0</v>
      </c>
      <c r="I84" s="109">
        <f>'F4.2'!U84</f>
        <v>0</v>
      </c>
      <c r="J84" s="109">
        <f>'F4.2'!AT84</f>
        <v>0</v>
      </c>
      <c r="K84" s="109"/>
      <c r="L84" s="109"/>
      <c r="M84" s="109">
        <f t="shared" si="8"/>
        <v>0</v>
      </c>
      <c r="N84" s="109">
        <f t="shared" si="9"/>
        <v>0</v>
      </c>
      <c r="O84" s="173">
        <f t="shared" si="10"/>
        <v>0</v>
      </c>
      <c r="P84" s="174">
        <f t="shared" si="11"/>
        <v>0</v>
      </c>
    </row>
    <row r="85" spans="1:16" s="95" customFormat="1" ht="47.25" hidden="1" outlineLevel="1">
      <c r="A85" s="185">
        <f>'F4.2'!A85</f>
        <v>20.100000000000001</v>
      </c>
      <c r="B85" s="186" t="str">
        <f>'F4.2'!B85</f>
        <v>Scheme-1:-Design Engineering, Supply, Erection, commissioning, Extension of travel Length &amp; Capacity Enhancement of coal yard with additional drive system of stacker reclaimer conveyor No. 110 at in coal handling Plant BTPS.</v>
      </c>
      <c r="C85" s="40" t="str">
        <f>'F4.2'!D85</f>
        <v>MERC/CAPEX/MSPGCL/2024-25/0309</v>
      </c>
      <c r="D85" s="159">
        <f>IF('F4.2'!F85=0,"-",'F4.2'!F85)</f>
        <v>45429</v>
      </c>
      <c r="E85" s="109">
        <f>'F4.2'!H85</f>
        <v>14.27</v>
      </c>
      <c r="F85" s="109">
        <f>'F4.2'!T85</f>
        <v>0</v>
      </c>
      <c r="G85" s="109">
        <f>'F4.2'!AS85</f>
        <v>0</v>
      </c>
      <c r="H85" s="109">
        <f t="shared" si="7"/>
        <v>0</v>
      </c>
      <c r="I85" s="109">
        <f>'F4.2'!U85</f>
        <v>0</v>
      </c>
      <c r="J85" s="109">
        <f>'F4.2'!AT85</f>
        <v>0</v>
      </c>
      <c r="K85" s="109"/>
      <c r="L85" s="109"/>
      <c r="M85" s="109">
        <f t="shared" si="8"/>
        <v>0</v>
      </c>
      <c r="N85" s="109">
        <f t="shared" si="9"/>
        <v>0</v>
      </c>
      <c r="O85" s="173"/>
      <c r="P85" s="174"/>
    </row>
    <row r="86" spans="1:16" s="95" customFormat="1" ht="31.5" hidden="1" outlineLevel="1">
      <c r="A86" s="185">
        <f>'F4.2'!A86</f>
        <v>20.2</v>
      </c>
      <c r="B86" s="186" t="str">
        <f>'F4.2'!B86</f>
        <v>Scheme-2:-Design, Engineering, Rectification, Erection &amp; Commissioning of Z point at Conveyor 108A &amp; B at CHP-500MW.</v>
      </c>
      <c r="C86" s="40" t="str">
        <f>'F4.2'!D86</f>
        <v>MERC/CAPEX/MSPGCL/2024-25/0309</v>
      </c>
      <c r="D86" s="159">
        <f>IF('F4.2'!F86=0,"-",'F4.2'!F86)</f>
        <v>45429</v>
      </c>
      <c r="E86" s="109">
        <f>'F4.2'!H86</f>
        <v>8.18</v>
      </c>
      <c r="F86" s="109">
        <f>'F4.2'!T86</f>
        <v>0</v>
      </c>
      <c r="G86" s="109">
        <f>'F4.2'!AS86</f>
        <v>0</v>
      </c>
      <c r="H86" s="109">
        <f t="shared" si="7"/>
        <v>0</v>
      </c>
      <c r="I86" s="109">
        <f>'F4.2'!U86</f>
        <v>0</v>
      </c>
      <c r="J86" s="109">
        <f>'F4.2'!AT86</f>
        <v>0</v>
      </c>
      <c r="K86" s="109"/>
      <c r="L86" s="109"/>
      <c r="M86" s="109">
        <f t="shared" si="8"/>
        <v>0</v>
      </c>
      <c r="N86" s="109">
        <f t="shared" si="9"/>
        <v>0</v>
      </c>
      <c r="O86" s="173"/>
      <c r="P86" s="174"/>
    </row>
    <row r="87" spans="1:16" s="95" customFormat="1" ht="31.5" hidden="1" outlineLevel="1">
      <c r="A87" s="185">
        <f>'F4.2'!A87</f>
        <v>20.3</v>
      </c>
      <c r="B87" s="186" t="str">
        <f>'F4.2'!B87</f>
        <v>Scheme-3:-Design, Engineering and provision of material lifting arrangement for crusher floor, wobbler feeder  &amp; C-105 floor In CHP BTPS.</v>
      </c>
      <c r="C87" s="40" t="str">
        <f>'F4.2'!D87</f>
        <v>MERC/CAPEX/MSPGCL/2024-25/0309</v>
      </c>
      <c r="D87" s="159">
        <f>IF('F4.2'!F87=0,"-",'F4.2'!F87)</f>
        <v>45429</v>
      </c>
      <c r="E87" s="109">
        <f>'F4.2'!H87</f>
        <v>1.88</v>
      </c>
      <c r="F87" s="109">
        <f>'F4.2'!T87</f>
        <v>0</v>
      </c>
      <c r="G87" s="109">
        <f>'F4.2'!AS87</f>
        <v>0</v>
      </c>
      <c r="H87" s="109">
        <f t="shared" si="7"/>
        <v>0</v>
      </c>
      <c r="I87" s="109">
        <f>'F4.2'!U87</f>
        <v>0</v>
      </c>
      <c r="J87" s="109">
        <f>'F4.2'!AT87</f>
        <v>0</v>
      </c>
      <c r="K87" s="109"/>
      <c r="L87" s="109"/>
      <c r="M87" s="109">
        <f t="shared" si="8"/>
        <v>0</v>
      </c>
      <c r="N87" s="109">
        <f t="shared" si="9"/>
        <v>0</v>
      </c>
      <c r="O87" s="173"/>
      <c r="P87" s="174"/>
    </row>
    <row r="88" spans="1:16" s="95" customFormat="1" ht="31.5" hidden="1" outlineLevel="1">
      <c r="A88" s="185">
        <f>'F4.2'!A88</f>
        <v>20.399999999999999</v>
      </c>
      <c r="B88" s="186" t="str">
        <f>'F4.2'!B88</f>
        <v>Scheme-4:-Structural up-gradation and rehabilitation of reversible yard conveyor in coal handling plant.</v>
      </c>
      <c r="C88" s="40" t="str">
        <f>'F4.2'!D88</f>
        <v>MERC/CAPEX/MSPGCL/2024-25/0309</v>
      </c>
      <c r="D88" s="159">
        <f>IF('F4.2'!F88=0,"-",'F4.2'!F88)</f>
        <v>45429</v>
      </c>
      <c r="E88" s="109">
        <f>'F4.2'!H88</f>
        <v>4.21</v>
      </c>
      <c r="F88" s="109">
        <f>'F4.2'!T88</f>
        <v>0</v>
      </c>
      <c r="G88" s="109">
        <f>'F4.2'!AS88</f>
        <v>0</v>
      </c>
      <c r="H88" s="109">
        <f t="shared" si="7"/>
        <v>0</v>
      </c>
      <c r="I88" s="109">
        <f>'F4.2'!U88</f>
        <v>0</v>
      </c>
      <c r="J88" s="109">
        <f>'F4.2'!AT88</f>
        <v>0</v>
      </c>
      <c r="K88" s="109"/>
      <c r="L88" s="109"/>
      <c r="M88" s="109">
        <f t="shared" si="8"/>
        <v>0</v>
      </c>
      <c r="N88" s="109">
        <f t="shared" si="9"/>
        <v>0</v>
      </c>
      <c r="O88" s="173"/>
      <c r="P88" s="174"/>
    </row>
    <row r="89" spans="1:16" s="95" customFormat="1" ht="31.5" hidden="1" outlineLevel="1">
      <c r="A89" s="185">
        <f>'F4.2'!A89</f>
        <v>20.5</v>
      </c>
      <c r="B89" s="186" t="str">
        <f>'F4.2'!B89</f>
        <v>Scheme-5:-Design, Engineering, Erection and commissioning of Receiving and discharge chutes of wobbler feeders in CHP BTPS.</v>
      </c>
      <c r="C89" s="40" t="str">
        <f>'F4.2'!D89</f>
        <v>MERC/CAPEX/MSPGCL/2024-25/0309</v>
      </c>
      <c r="D89" s="159">
        <f>IF('F4.2'!F89=0,"-",'F4.2'!F89)</f>
        <v>45429</v>
      </c>
      <c r="E89" s="109">
        <f>'F4.2'!H89</f>
        <v>6.25</v>
      </c>
      <c r="F89" s="109">
        <f>'F4.2'!T89</f>
        <v>0</v>
      </c>
      <c r="G89" s="109">
        <f>'F4.2'!AS89</f>
        <v>0</v>
      </c>
      <c r="H89" s="109">
        <f t="shared" si="7"/>
        <v>0</v>
      </c>
      <c r="I89" s="109">
        <f>'F4.2'!U89</f>
        <v>0</v>
      </c>
      <c r="J89" s="109">
        <f>'F4.2'!AT89</f>
        <v>0</v>
      </c>
      <c r="K89" s="109"/>
      <c r="L89" s="109"/>
      <c r="M89" s="109">
        <f t="shared" si="8"/>
        <v>0</v>
      </c>
      <c r="N89" s="109">
        <f t="shared" si="9"/>
        <v>0</v>
      </c>
      <c r="O89" s="173"/>
      <c r="P89" s="174"/>
    </row>
    <row r="90" spans="1:16" s="95" customFormat="1" ht="31.5" hidden="1" outlineLevel="1">
      <c r="A90" s="185">
        <f>'F4.2'!A90</f>
        <v>20.6</v>
      </c>
      <c r="B90" s="186" t="str">
        <f>'F4.2'!B90</f>
        <v>Scheme-6: Procurement of 3 Nos. of Bulldozers at BTPS, Bhusawal.</v>
      </c>
      <c r="C90" s="40" t="str">
        <f>'F4.2'!D90</f>
        <v>MERC/CAPEX/MSPGCL/2024-25/0309</v>
      </c>
      <c r="D90" s="159">
        <f>IF('F4.2'!F90=0,"-",'F4.2'!F90)</f>
        <v>45429</v>
      </c>
      <c r="E90" s="109">
        <f>'F4.2'!H90</f>
        <v>7.35</v>
      </c>
      <c r="F90" s="109">
        <f>'F4.2'!T90</f>
        <v>0</v>
      </c>
      <c r="G90" s="109">
        <f>'F4.2'!AS90</f>
        <v>0</v>
      </c>
      <c r="H90" s="109">
        <f t="shared" si="7"/>
        <v>0</v>
      </c>
      <c r="I90" s="109">
        <f>'F4.2'!U90</f>
        <v>0</v>
      </c>
      <c r="J90" s="109">
        <f>'F4.2'!AT90</f>
        <v>0</v>
      </c>
      <c r="K90" s="109"/>
      <c r="L90" s="109"/>
      <c r="M90" s="109">
        <f t="shared" si="8"/>
        <v>0</v>
      </c>
      <c r="N90" s="109">
        <f t="shared" si="9"/>
        <v>0</v>
      </c>
      <c r="O90" s="173"/>
      <c r="P90" s="174"/>
    </row>
    <row r="91" spans="1:16" s="95" customFormat="1" ht="15.75" hidden="1" outlineLevel="1">
      <c r="A91" s="185">
        <f>'F4.2'!A91</f>
        <v>0</v>
      </c>
      <c r="B91" s="186" t="str">
        <f>'F4.2'!B91</f>
        <v>IDC</v>
      </c>
      <c r="C91" s="40">
        <f>'F4.2'!D91</f>
        <v>0</v>
      </c>
      <c r="D91" s="159" t="str">
        <f>IF('F4.2'!F91=0,"-",'F4.2'!F91)</f>
        <v>-</v>
      </c>
      <c r="E91" s="109">
        <f>'F4.2'!H91</f>
        <v>0</v>
      </c>
      <c r="F91" s="109">
        <f>'F4.2'!T91</f>
        <v>0</v>
      </c>
      <c r="G91" s="109">
        <f>'F4.2'!AS91</f>
        <v>0</v>
      </c>
      <c r="H91" s="109">
        <f t="shared" ref="H91" si="12">F91-G91</f>
        <v>0</v>
      </c>
      <c r="I91" s="109">
        <f>'F4.2'!U91</f>
        <v>0</v>
      </c>
      <c r="J91" s="109">
        <f>'F4.2'!AT91</f>
        <v>0</v>
      </c>
      <c r="K91" s="109"/>
      <c r="L91" s="109"/>
      <c r="M91" s="109">
        <f t="shared" ref="M91" si="13">SUM(J91:L91)</f>
        <v>0</v>
      </c>
      <c r="N91" s="109">
        <f t="shared" ref="N91" si="14">H91+I91-M91</f>
        <v>0</v>
      </c>
      <c r="O91" s="173"/>
      <c r="P91" s="174"/>
    </row>
    <row r="92" spans="1:16" s="95" customFormat="1" ht="31.5" hidden="1" outlineLevel="1">
      <c r="A92" s="177">
        <f>'F4.2'!A92</f>
        <v>21</v>
      </c>
      <c r="B92" s="178" t="str">
        <f>'F4.2'!B92</f>
        <v>Performance Improvement of Coal Handling Plant at BTPS-U4 &amp; 5, Bhusawal</v>
      </c>
      <c r="C92" s="40" t="str">
        <f>'F4.2'!D92</f>
        <v>MERC/CAPEX/MSPGCL/2024-25/0310</v>
      </c>
      <c r="D92" s="159" t="str">
        <f>IF('F4.2'!F92=0,"-",'F4.2'!F92)</f>
        <v>-</v>
      </c>
      <c r="E92" s="109">
        <f>'F4.2'!H92</f>
        <v>0</v>
      </c>
      <c r="F92" s="109">
        <f>'F4.2'!T92</f>
        <v>0</v>
      </c>
      <c r="G92" s="109">
        <f>'F4.2'!AS92</f>
        <v>0</v>
      </c>
      <c r="H92" s="109">
        <f t="shared" si="7"/>
        <v>0</v>
      </c>
      <c r="I92" s="109">
        <f>'F4.2'!U92</f>
        <v>0</v>
      </c>
      <c r="J92" s="109">
        <f>'F4.2'!AT92</f>
        <v>0</v>
      </c>
      <c r="K92" s="109"/>
      <c r="L92" s="109"/>
      <c r="M92" s="109">
        <f t="shared" si="8"/>
        <v>0</v>
      </c>
      <c r="N92" s="109">
        <f t="shared" si="9"/>
        <v>0</v>
      </c>
      <c r="O92" s="173"/>
      <c r="P92" s="174"/>
    </row>
    <row r="93" spans="1:16" s="95" customFormat="1" ht="31.5" hidden="1" outlineLevel="1">
      <c r="A93" s="185">
        <f>'F4.2'!A93</f>
        <v>21.1</v>
      </c>
      <c r="B93" s="186" t="str">
        <f>'F4.2'!B93</f>
        <v>Scheme-1: Revamping, Modification of Gravity take-up and Drive Augmentation of Bunkering conveyor in CHP BTPS</v>
      </c>
      <c r="C93" s="40" t="str">
        <f>'F4.2'!D93</f>
        <v>MERC/CAPEX/MSPGCL/2024-25/0310</v>
      </c>
      <c r="D93" s="159">
        <f>IF('F4.2'!F93=0,"-",'F4.2'!F93)</f>
        <v>45429</v>
      </c>
      <c r="E93" s="109">
        <f>'F4.2'!H93</f>
        <v>11.35</v>
      </c>
      <c r="F93" s="109">
        <f>'F4.2'!T93</f>
        <v>0</v>
      </c>
      <c r="G93" s="109">
        <f>'F4.2'!AS93</f>
        <v>0</v>
      </c>
      <c r="H93" s="109">
        <f t="shared" si="7"/>
        <v>0</v>
      </c>
      <c r="I93" s="109">
        <f>'F4.2'!U93</f>
        <v>0</v>
      </c>
      <c r="J93" s="109">
        <f>'F4.2'!AT93</f>
        <v>0</v>
      </c>
      <c r="K93" s="109"/>
      <c r="L93" s="109"/>
      <c r="M93" s="109">
        <f t="shared" si="8"/>
        <v>0</v>
      </c>
      <c r="N93" s="109">
        <f t="shared" si="9"/>
        <v>0</v>
      </c>
      <c r="O93" s="173"/>
      <c r="P93" s="174"/>
    </row>
    <row r="94" spans="1:16" s="95" customFormat="1" ht="31.5" hidden="1" outlineLevel="1">
      <c r="A94" s="185">
        <f>'F4.2'!A94</f>
        <v>21.2</v>
      </c>
      <c r="B94" s="186" t="str">
        <f>'F4.2'!B94</f>
        <v>Scheme-2: Revamping of coal diverting chutes in CHP 2x500 MW BTPS</v>
      </c>
      <c r="C94" s="40" t="str">
        <f>'F4.2'!D94</f>
        <v>MERC/CAPEX/MSPGCL/2024-25/0310</v>
      </c>
      <c r="D94" s="159">
        <f>IF('F4.2'!F94=0,"-",'F4.2'!F94)</f>
        <v>45429</v>
      </c>
      <c r="E94" s="109">
        <f>'F4.2'!H94</f>
        <v>5.73</v>
      </c>
      <c r="F94" s="109">
        <f>'F4.2'!T94</f>
        <v>0</v>
      </c>
      <c r="G94" s="109">
        <f>'F4.2'!AS94</f>
        <v>0</v>
      </c>
      <c r="H94" s="109">
        <f t="shared" si="7"/>
        <v>0</v>
      </c>
      <c r="I94" s="109">
        <f>'F4.2'!U94</f>
        <v>0</v>
      </c>
      <c r="J94" s="109">
        <f>'F4.2'!AT94</f>
        <v>0</v>
      </c>
      <c r="K94" s="109"/>
      <c r="L94" s="109"/>
      <c r="M94" s="109">
        <f t="shared" si="8"/>
        <v>0</v>
      </c>
      <c r="N94" s="109">
        <f t="shared" si="9"/>
        <v>0</v>
      </c>
      <c r="O94" s="173"/>
      <c r="P94" s="174"/>
    </row>
    <row r="95" spans="1:16" s="95" customFormat="1" ht="31.5" hidden="1" outlineLevel="1">
      <c r="A95" s="185">
        <f>'F4.2'!A95</f>
        <v>21.3</v>
      </c>
      <c r="B95" s="186" t="str">
        <f>'F4.2'!B95</f>
        <v>Scheme-3: Revamping and structural augmentation of Reversible feeder conveyors in CHP-BTPS.</v>
      </c>
      <c r="C95" s="40" t="str">
        <f>'F4.2'!D95</f>
        <v>MERC/CAPEX/MSPGCL/2024-25/0310</v>
      </c>
      <c r="D95" s="159">
        <f>IF('F4.2'!F95=0,"-",'F4.2'!F95)</f>
        <v>45429</v>
      </c>
      <c r="E95" s="109">
        <f>'F4.2'!H95</f>
        <v>1.77</v>
      </c>
      <c r="F95" s="109">
        <f>'F4.2'!T95</f>
        <v>0</v>
      </c>
      <c r="G95" s="109">
        <f>'F4.2'!AS95</f>
        <v>0</v>
      </c>
      <c r="H95" s="109">
        <f t="shared" si="7"/>
        <v>0</v>
      </c>
      <c r="I95" s="109">
        <f>'F4.2'!U95</f>
        <v>0</v>
      </c>
      <c r="J95" s="109">
        <f>'F4.2'!AT95</f>
        <v>0</v>
      </c>
      <c r="K95" s="109"/>
      <c r="L95" s="109"/>
      <c r="M95" s="109">
        <f t="shared" si="8"/>
        <v>0</v>
      </c>
      <c r="N95" s="109">
        <f t="shared" si="9"/>
        <v>0</v>
      </c>
      <c r="O95" s="173"/>
      <c r="P95" s="174"/>
    </row>
    <row r="96" spans="1:16" s="95" customFormat="1" ht="31.5" hidden="1" outlineLevel="1">
      <c r="A96" s="185">
        <f>'F4.2'!A96</f>
        <v>21.4</v>
      </c>
      <c r="B96" s="186" t="str">
        <f>'F4.2'!B96</f>
        <v>Scheme-4: Revamping and up-gradation of air &amp; ventilation system in Coal Handling Plant-BTPS.</v>
      </c>
      <c r="C96" s="40" t="str">
        <f>'F4.2'!D96</f>
        <v>MERC/CAPEX/MSPGCL/2024-25/0310</v>
      </c>
      <c r="D96" s="159">
        <f>IF('F4.2'!F96=0,"-",'F4.2'!F96)</f>
        <v>45429</v>
      </c>
      <c r="E96" s="109">
        <f>'F4.2'!H96</f>
        <v>9.01</v>
      </c>
      <c r="F96" s="109">
        <f>'F4.2'!T96</f>
        <v>0</v>
      </c>
      <c r="G96" s="109">
        <f>'F4.2'!AS96</f>
        <v>0</v>
      </c>
      <c r="H96" s="109">
        <f t="shared" si="7"/>
        <v>0</v>
      </c>
      <c r="I96" s="109">
        <f>'F4.2'!U96</f>
        <v>0</v>
      </c>
      <c r="J96" s="109">
        <f>'F4.2'!AT96</f>
        <v>0</v>
      </c>
      <c r="K96" s="109"/>
      <c r="L96" s="109"/>
      <c r="M96" s="109">
        <f t="shared" si="8"/>
        <v>0</v>
      </c>
      <c r="N96" s="109">
        <f t="shared" si="9"/>
        <v>0</v>
      </c>
      <c r="O96" s="173"/>
      <c r="P96" s="174"/>
    </row>
    <row r="97" spans="1:16" s="95" customFormat="1" ht="31.5" hidden="1" outlineLevel="1">
      <c r="A97" s="185">
        <f>'F4.2'!A97</f>
        <v>21.5</v>
      </c>
      <c r="B97" s="186" t="str">
        <f>'F4.2'!B97</f>
        <v>Scheme-5: Revamping, Structural &amp; drive up-gradation  of conveyor-111 in CHP-BTPS.</v>
      </c>
      <c r="C97" s="40" t="str">
        <f>'F4.2'!D97</f>
        <v>MERC/CAPEX/MSPGCL/2024-25/0310</v>
      </c>
      <c r="D97" s="159">
        <f>IF('F4.2'!F97=0,"-",'F4.2'!F97)</f>
        <v>45429</v>
      </c>
      <c r="E97" s="109">
        <f>'F4.2'!H97</f>
        <v>3.85</v>
      </c>
      <c r="F97" s="109">
        <f>'F4.2'!T97</f>
        <v>0</v>
      </c>
      <c r="G97" s="109">
        <f>'F4.2'!AS97</f>
        <v>0</v>
      </c>
      <c r="H97" s="109">
        <f t="shared" si="7"/>
        <v>0</v>
      </c>
      <c r="I97" s="109">
        <f>'F4.2'!U97</f>
        <v>0</v>
      </c>
      <c r="J97" s="109">
        <f>'F4.2'!AT97</f>
        <v>0</v>
      </c>
      <c r="K97" s="109"/>
      <c r="L97" s="109"/>
      <c r="M97" s="109">
        <f t="shared" si="8"/>
        <v>0</v>
      </c>
      <c r="N97" s="109">
        <f t="shared" si="9"/>
        <v>0</v>
      </c>
      <c r="O97" s="173"/>
      <c r="P97" s="174"/>
    </row>
    <row r="98" spans="1:16" s="95" customFormat="1" ht="31.5" hidden="1" outlineLevel="1">
      <c r="A98" s="185">
        <f>'F4.2'!A98</f>
        <v>21.6</v>
      </c>
      <c r="B98" s="186" t="str">
        <f>'F4.2'!B98</f>
        <v>Scheme-6: Revamping and structural up-gradation of conveyor system in tunnel area in Coal Handling Plant-BTPS.</v>
      </c>
      <c r="C98" s="40" t="str">
        <f>'F4.2'!D98</f>
        <v>MERC/CAPEX/MSPGCL/2024-25/0310</v>
      </c>
      <c r="D98" s="159">
        <f>IF('F4.2'!F98=0,"-",'F4.2'!F98)</f>
        <v>45429</v>
      </c>
      <c r="E98" s="109">
        <f>'F4.2'!H98</f>
        <v>8.6199999999999992</v>
      </c>
      <c r="F98" s="109">
        <f>'F4.2'!T98</f>
        <v>0</v>
      </c>
      <c r="G98" s="109">
        <f>'F4.2'!AS98</f>
        <v>0</v>
      </c>
      <c r="H98" s="109">
        <f t="shared" si="7"/>
        <v>0</v>
      </c>
      <c r="I98" s="109">
        <f>'F4.2'!U98</f>
        <v>0</v>
      </c>
      <c r="J98" s="109">
        <f>'F4.2'!AT98</f>
        <v>0</v>
      </c>
      <c r="K98" s="109"/>
      <c r="L98" s="109"/>
      <c r="M98" s="109">
        <f t="shared" si="8"/>
        <v>0</v>
      </c>
      <c r="N98" s="109">
        <f t="shared" si="9"/>
        <v>0</v>
      </c>
      <c r="O98" s="173"/>
      <c r="P98" s="174"/>
    </row>
    <row r="99" spans="1:16" s="95" customFormat="1" ht="31.5" hidden="1" outlineLevel="1">
      <c r="A99" s="185">
        <f>'F4.2'!A99</f>
        <v>21.7</v>
      </c>
      <c r="B99" s="186" t="str">
        <f>'F4.2'!B99</f>
        <v>Scheme-7: Erection &amp; Commissioning of Travelling type coal chutes in CHP BTPS.</v>
      </c>
      <c r="C99" s="40" t="str">
        <f>'F4.2'!D99</f>
        <v>MERC/CAPEX/MSPGCL/2024-25/0310</v>
      </c>
      <c r="D99" s="159">
        <f>IF('F4.2'!F99=0,"-",'F4.2'!F99)</f>
        <v>45429</v>
      </c>
      <c r="E99" s="109">
        <f>'F4.2'!H99</f>
        <v>8.06</v>
      </c>
      <c r="F99" s="109">
        <f>'F4.2'!T99</f>
        <v>0</v>
      </c>
      <c r="G99" s="109">
        <f>'F4.2'!AS99</f>
        <v>0</v>
      </c>
      <c r="H99" s="109">
        <f t="shared" si="7"/>
        <v>0</v>
      </c>
      <c r="I99" s="109">
        <f>'F4.2'!U99</f>
        <v>0</v>
      </c>
      <c r="J99" s="109">
        <f>'F4.2'!AT99</f>
        <v>0</v>
      </c>
      <c r="K99" s="109"/>
      <c r="L99" s="109"/>
      <c r="M99" s="109">
        <f t="shared" si="8"/>
        <v>0</v>
      </c>
      <c r="N99" s="109">
        <f t="shared" si="9"/>
        <v>0</v>
      </c>
      <c r="O99" s="173"/>
      <c r="P99" s="174"/>
    </row>
    <row r="100" spans="1:16" s="95" customFormat="1" ht="31.5" hidden="1" outlineLevel="1">
      <c r="A100" s="185">
        <f>'F4.2'!A100</f>
        <v>21.8</v>
      </c>
      <c r="B100" s="186" t="str">
        <f>'F4.2'!B100</f>
        <v>Scheme-8: Revamping of scoop cooling system installed in coal handling plant BTPS.</v>
      </c>
      <c r="C100" s="40" t="str">
        <f>'F4.2'!D100</f>
        <v>MERC/CAPEX/MSPGCL/2024-25/0310</v>
      </c>
      <c r="D100" s="159">
        <f>IF('F4.2'!F100=0,"-",'F4.2'!F100)</f>
        <v>45429</v>
      </c>
      <c r="E100" s="109">
        <f>'F4.2'!H100</f>
        <v>4.9800000000000004</v>
      </c>
      <c r="F100" s="109">
        <f>'F4.2'!T100</f>
        <v>0</v>
      </c>
      <c r="G100" s="109">
        <f>'F4.2'!AS100</f>
        <v>0</v>
      </c>
      <c r="H100" s="109">
        <f t="shared" si="7"/>
        <v>0</v>
      </c>
      <c r="I100" s="109">
        <f>'F4.2'!U100</f>
        <v>0</v>
      </c>
      <c r="J100" s="109">
        <f>'F4.2'!AT100</f>
        <v>0</v>
      </c>
      <c r="K100" s="109"/>
      <c r="L100" s="109"/>
      <c r="M100" s="109">
        <f t="shared" si="8"/>
        <v>0</v>
      </c>
      <c r="N100" s="109">
        <f t="shared" si="9"/>
        <v>0</v>
      </c>
      <c r="O100" s="173"/>
      <c r="P100" s="174"/>
    </row>
    <row r="101" spans="1:16" s="95" customFormat="1" ht="31.5" hidden="1" outlineLevel="1">
      <c r="A101" s="283">
        <f>'F4.2'!A101</f>
        <v>21.9</v>
      </c>
      <c r="B101" s="283" t="str">
        <f>'F4.2'!B101</f>
        <v>Scheme-9: Retrofitting and Up-gradation of Dewatering system in CHP-BTPS.</v>
      </c>
      <c r="C101" s="40" t="str">
        <f>'F4.2'!D101</f>
        <v>MERC/CAPEX/MSPGCL/2024-25/0310</v>
      </c>
      <c r="D101" s="159">
        <f>IF('F4.2'!F101=0,"-",'F4.2'!F101)</f>
        <v>45429</v>
      </c>
      <c r="E101" s="109">
        <f>'F4.2'!H101</f>
        <v>3.92</v>
      </c>
      <c r="F101" s="109">
        <f>'F4.2'!T101</f>
        <v>0</v>
      </c>
      <c r="G101" s="109">
        <f>'F4.2'!AS101</f>
        <v>0</v>
      </c>
      <c r="H101" s="109">
        <f t="shared" si="7"/>
        <v>0</v>
      </c>
      <c r="I101" s="109">
        <f>'F4.2'!U101</f>
        <v>0</v>
      </c>
      <c r="J101" s="109">
        <f>'F4.2'!AT101</f>
        <v>0</v>
      </c>
      <c r="K101" s="109"/>
      <c r="L101" s="109"/>
      <c r="M101" s="109">
        <f t="shared" si="8"/>
        <v>0</v>
      </c>
      <c r="N101" s="109">
        <f t="shared" si="9"/>
        <v>0</v>
      </c>
      <c r="O101" s="173"/>
      <c r="P101" s="174"/>
    </row>
    <row r="102" spans="1:16" s="95" customFormat="1" ht="15.75" hidden="1" outlineLevel="1">
      <c r="A102" s="282">
        <f>'F4.2'!A102</f>
        <v>0</v>
      </c>
      <c r="B102" s="282" t="str">
        <f>'F4.2'!B102</f>
        <v>IDC</v>
      </c>
      <c r="C102" s="40">
        <f>'F4.2'!D102</f>
        <v>0</v>
      </c>
      <c r="D102" s="159" t="str">
        <f>IF('F4.2'!F102=0,"-",'F4.2'!F102)</f>
        <v>-</v>
      </c>
      <c r="E102" s="109">
        <f>'F4.2'!H102</f>
        <v>0</v>
      </c>
      <c r="F102" s="109">
        <f>'F4.2'!T102</f>
        <v>0</v>
      </c>
      <c r="G102" s="109">
        <f>'F4.2'!AS102</f>
        <v>0</v>
      </c>
      <c r="H102" s="109">
        <f t="shared" ref="H102" si="15">F102-G102</f>
        <v>0</v>
      </c>
      <c r="I102" s="109">
        <f>'F4.2'!U102</f>
        <v>0</v>
      </c>
      <c r="J102" s="109">
        <f>'F4.2'!AT102</f>
        <v>0</v>
      </c>
      <c r="K102" s="109"/>
      <c r="L102" s="109"/>
      <c r="M102" s="109">
        <f t="shared" ref="M102" si="16">SUM(J102:L102)</f>
        <v>0</v>
      </c>
      <c r="N102" s="109">
        <f t="shared" ref="N102" si="17">H102+I102-M102</f>
        <v>0</v>
      </c>
      <c r="O102" s="173"/>
      <c r="P102" s="174"/>
    </row>
    <row r="103" spans="1:16" s="95" customFormat="1" ht="15.75" hidden="1" outlineLevel="1">
      <c r="A103" s="284">
        <f>'F4.2'!A103</f>
        <v>0</v>
      </c>
      <c r="B103" s="284" t="str">
        <f>'F4.2'!B103</f>
        <v>Asset Transfer from Projects</v>
      </c>
      <c r="C103" s="40"/>
      <c r="D103" s="159" t="str">
        <f>IF('F4.2'!F103=0,"-",'F4.2'!F103)</f>
        <v>-</v>
      </c>
      <c r="E103" s="109">
        <f>'F4.2'!H103</f>
        <v>0</v>
      </c>
      <c r="F103" s="109">
        <f>'F4.2'!T103</f>
        <v>0</v>
      </c>
      <c r="G103" s="109">
        <f>'F4.2'!AS103</f>
        <v>0</v>
      </c>
      <c r="H103" s="109">
        <f t="shared" ref="H103:H166" si="18">F103-G103</f>
        <v>0</v>
      </c>
      <c r="I103" s="109">
        <f>'F4.2'!U103</f>
        <v>0</v>
      </c>
      <c r="J103" s="109">
        <f>'F4.2'!AT103</f>
        <v>0</v>
      </c>
      <c r="K103" s="109"/>
      <c r="L103" s="109"/>
      <c r="M103" s="109">
        <f t="shared" ref="M103:M166" si="19">SUM(J103:L103)</f>
        <v>0</v>
      </c>
      <c r="N103" s="109">
        <f t="shared" ref="N103:N166" si="20">H103+I103-M103</f>
        <v>0</v>
      </c>
      <c r="O103" s="173"/>
      <c r="P103" s="174"/>
    </row>
    <row r="104" spans="1:16" s="95" customFormat="1" ht="15.75" hidden="1" outlineLevel="1">
      <c r="A104" s="282">
        <f>'F4.2'!A104</f>
        <v>0</v>
      </c>
      <c r="B104" s="282" t="str">
        <f>'F4.2'!B104</f>
        <v>SP Busduct Unit 4&amp;5</v>
      </c>
      <c r="C104" s="40"/>
      <c r="D104" s="159" t="str">
        <f>IF('F4.2'!F104=0,"-",'F4.2'!F104)</f>
        <v>-</v>
      </c>
      <c r="E104" s="109">
        <f>'F4.2'!H104</f>
        <v>0</v>
      </c>
      <c r="F104" s="109">
        <f>'F4.2'!T104</f>
        <v>0.30071745999999999</v>
      </c>
      <c r="G104" s="109">
        <f>'F4.2'!AS104</f>
        <v>0.30071745999999999</v>
      </c>
      <c r="H104" s="109">
        <f t="shared" si="18"/>
        <v>0</v>
      </c>
      <c r="I104" s="109">
        <f>'F4.2'!U104</f>
        <v>0</v>
      </c>
      <c r="J104" s="109">
        <f>'F4.2'!AT104</f>
        <v>0</v>
      </c>
      <c r="K104" s="109"/>
      <c r="L104" s="109"/>
      <c r="M104" s="109">
        <f t="shared" si="19"/>
        <v>0</v>
      </c>
      <c r="N104" s="109">
        <f t="shared" si="20"/>
        <v>0</v>
      </c>
      <c r="O104" s="173"/>
      <c r="P104" s="174"/>
    </row>
    <row r="105" spans="1:16" s="10" customFormat="1" ht="15.75" hidden="1" outlineLevel="1">
      <c r="A105" s="282">
        <f>'F4.2'!A105</f>
        <v>0</v>
      </c>
      <c r="B105" s="282" t="str">
        <f>'F4.2'!B105</f>
        <v>ESP,ID,FD,PA Fans &amp;Other Boiler Auxiliaries</v>
      </c>
      <c r="C105" s="40"/>
      <c r="D105" s="159" t="str">
        <f>IF('F4.2'!F105=0,"-",'F4.2'!F105)</f>
        <v>-</v>
      </c>
      <c r="E105" s="109">
        <f>'F4.2'!H105</f>
        <v>0</v>
      </c>
      <c r="F105" s="109">
        <f>'F4.2'!T105</f>
        <v>1.0282827000000001</v>
      </c>
      <c r="G105" s="109">
        <f>'F4.2'!AS105</f>
        <v>1.0282827000000001</v>
      </c>
      <c r="H105" s="109">
        <f t="shared" si="18"/>
        <v>0</v>
      </c>
      <c r="I105" s="109">
        <f>'F4.2'!U105</f>
        <v>0</v>
      </c>
      <c r="J105" s="109">
        <f>'F4.2'!AT105</f>
        <v>0</v>
      </c>
      <c r="K105" s="109"/>
      <c r="L105" s="109"/>
      <c r="M105" s="109">
        <f t="shared" si="19"/>
        <v>0</v>
      </c>
      <c r="N105" s="109">
        <f t="shared" si="20"/>
        <v>0</v>
      </c>
    </row>
    <row r="106" spans="1:16" s="10" customFormat="1" ht="15.75" hidden="1" outlineLevel="1">
      <c r="A106" s="284">
        <f>'F4.2'!A106</f>
        <v>0</v>
      </c>
      <c r="B106" s="284" t="str">
        <f>'F4.2'!B106</f>
        <v>(ii) DPR Yet to be Submitted to MERC</v>
      </c>
      <c r="C106" s="40"/>
      <c r="D106" s="159" t="str">
        <f>IF('F4.2'!F106=0,"-",'F4.2'!F106)</f>
        <v>-</v>
      </c>
      <c r="E106" s="109">
        <f>'F4.2'!H106</f>
        <v>0</v>
      </c>
      <c r="F106" s="109">
        <f>'F4.2'!T106</f>
        <v>0</v>
      </c>
      <c r="G106" s="109">
        <f>'F4.2'!AS106</f>
        <v>0</v>
      </c>
      <c r="H106" s="109">
        <f t="shared" si="18"/>
        <v>0</v>
      </c>
      <c r="I106" s="109">
        <f>'F4.2'!U106</f>
        <v>0</v>
      </c>
      <c r="J106" s="109">
        <f>'F4.2'!AT106</f>
        <v>0</v>
      </c>
      <c r="K106" s="109"/>
      <c r="L106" s="109"/>
      <c r="M106" s="109">
        <f t="shared" si="19"/>
        <v>0</v>
      </c>
      <c r="N106" s="109">
        <f t="shared" si="20"/>
        <v>0</v>
      </c>
    </row>
    <row r="107" spans="1:16" s="95" customFormat="1" ht="15.75" hidden="1" outlineLevel="1">
      <c r="A107" s="345">
        <f>'F4.2'!A107</f>
        <v>0</v>
      </c>
      <c r="B107" s="345" t="str">
        <f>'F4.2'!B107</f>
        <v xml:space="preserve">FY 2025-26 </v>
      </c>
      <c r="C107" s="40"/>
      <c r="D107" s="159" t="str">
        <f>IF('F4.2'!F107=0,"-",'F4.2'!F107)</f>
        <v>-</v>
      </c>
      <c r="E107" s="109">
        <f>'F4.2'!H107</f>
        <v>0</v>
      </c>
      <c r="F107" s="109">
        <f>'F4.2'!T107</f>
        <v>0</v>
      </c>
      <c r="G107" s="109">
        <f>'F4.2'!AS107</f>
        <v>0</v>
      </c>
      <c r="H107" s="109">
        <f t="shared" si="18"/>
        <v>0</v>
      </c>
      <c r="I107" s="109">
        <f>'F4.2'!U107</f>
        <v>0</v>
      </c>
      <c r="J107" s="109">
        <f>'F4.2'!AT107</f>
        <v>0</v>
      </c>
      <c r="K107" s="109"/>
      <c r="L107" s="109"/>
      <c r="M107" s="109">
        <f t="shared" si="19"/>
        <v>0</v>
      </c>
      <c r="N107" s="109">
        <f t="shared" si="20"/>
        <v>0</v>
      </c>
    </row>
    <row r="108" spans="1:16" s="95" customFormat="1" ht="31.5" hidden="1" outlineLevel="1">
      <c r="A108" s="352">
        <f>'F4.2'!A108</f>
        <v>1</v>
      </c>
      <c r="B108" s="353" t="str">
        <f>'F4.2'!B108</f>
        <v>Up gradation of coal mill reject system, Procurement of Air heater baskets &amp; spare Air heater gearbox at 2X500MW, Bhusawal TPS</v>
      </c>
      <c r="C108" s="40"/>
      <c r="D108" s="159" t="str">
        <f>IF('F4.2'!F108=0,"-",'F4.2'!F108)</f>
        <v>-</v>
      </c>
      <c r="E108" s="109">
        <f>'F4.2'!H108</f>
        <v>0</v>
      </c>
      <c r="F108" s="109">
        <f>'F4.2'!T108</f>
        <v>0</v>
      </c>
      <c r="G108" s="109">
        <f>'F4.2'!AS108</f>
        <v>0</v>
      </c>
      <c r="H108" s="109">
        <f t="shared" si="18"/>
        <v>0</v>
      </c>
      <c r="I108" s="109">
        <f>'F4.2'!U108</f>
        <v>0</v>
      </c>
      <c r="J108" s="109">
        <f>'F4.2'!AT108</f>
        <v>0</v>
      </c>
      <c r="K108" s="109"/>
      <c r="L108" s="109"/>
      <c r="M108" s="109">
        <f t="shared" si="19"/>
        <v>0</v>
      </c>
      <c r="N108" s="109">
        <f t="shared" si="20"/>
        <v>0</v>
      </c>
    </row>
    <row r="109" spans="1:16" s="95" customFormat="1" ht="63" hidden="1" outlineLevel="1">
      <c r="A109" s="282">
        <f>'F4.2'!A109</f>
        <v>1.1000000000000001</v>
      </c>
      <c r="B109" s="282" t="str">
        <f>'F4.2'!B109</f>
        <v xml:space="preserve">Work of Capacity enhancement, Engineering, modification, upgradation including spares and consumables and complete commissioning including operation and comprehensive maintenance for 12 months for coal mill reject handling system  in Unit-4&amp;5, 2X500MW, BTPS, Bhusawal </v>
      </c>
      <c r="C109" s="40"/>
      <c r="D109" s="159" t="str">
        <f>IF('F4.2'!F109=0,"-",'F4.2'!F109)</f>
        <v>-</v>
      </c>
      <c r="E109" s="109">
        <f>'F4.2'!H109</f>
        <v>0</v>
      </c>
      <c r="F109" s="109">
        <f>'F4.2'!T109</f>
        <v>0</v>
      </c>
      <c r="G109" s="109">
        <f>'F4.2'!AS109</f>
        <v>0</v>
      </c>
      <c r="H109" s="109">
        <f t="shared" si="18"/>
        <v>0</v>
      </c>
      <c r="I109" s="109">
        <f>'F4.2'!U109</f>
        <v>0</v>
      </c>
      <c r="J109" s="109">
        <f>'F4.2'!AT109</f>
        <v>0</v>
      </c>
      <c r="K109" s="109"/>
      <c r="L109" s="109"/>
      <c r="M109" s="109">
        <f t="shared" si="19"/>
        <v>0</v>
      </c>
      <c r="N109" s="109">
        <f t="shared" si="20"/>
        <v>0</v>
      </c>
    </row>
    <row r="110" spans="1:16" s="95" customFormat="1" ht="31.5" hidden="1" outlineLevel="1">
      <c r="A110" s="282">
        <f>'F4.2'!A110</f>
        <v>1.2</v>
      </c>
      <c r="B110" s="282" t="str">
        <f>'F4.2'!B110</f>
        <v>Procurement of assembly of baskets &amp; seals for Air Preheater of type 31.5 VIM 2000 (72° PA), in Unit-5 2x500MW, BTPS Bhusawal</v>
      </c>
      <c r="C110" s="40"/>
      <c r="D110" s="159" t="str">
        <f>IF('F4.2'!F110=0,"-",'F4.2'!F110)</f>
        <v>-</v>
      </c>
      <c r="E110" s="109">
        <f>'F4.2'!H110</f>
        <v>0</v>
      </c>
      <c r="F110" s="109">
        <f>'F4.2'!T110</f>
        <v>0</v>
      </c>
      <c r="G110" s="109">
        <f>'F4.2'!AS110</f>
        <v>0</v>
      </c>
      <c r="H110" s="109">
        <f t="shared" si="18"/>
        <v>0</v>
      </c>
      <c r="I110" s="109">
        <f>'F4.2'!U110</f>
        <v>0</v>
      </c>
      <c r="J110" s="109">
        <f>'F4.2'!AT110</f>
        <v>0</v>
      </c>
      <c r="K110" s="109"/>
      <c r="L110" s="109"/>
      <c r="M110" s="109">
        <f t="shared" si="19"/>
        <v>0</v>
      </c>
      <c r="N110" s="109">
        <f t="shared" si="20"/>
        <v>0</v>
      </c>
    </row>
    <row r="111" spans="1:16" s="95" customFormat="1" ht="31.5" hidden="1" outlineLevel="1">
      <c r="A111" s="282">
        <f>'F4.2'!A111</f>
        <v>1.3</v>
      </c>
      <c r="B111" s="282" t="str">
        <f>'F4.2'!B111</f>
        <v>Procurement of APH Gearbox to improve availability and performance of Air preheaters at 2 x 500 MW Units, BTPS, Bhusawal. </v>
      </c>
      <c r="C111" s="40"/>
      <c r="D111" s="159" t="str">
        <f>IF('F4.2'!F111=0,"-",'F4.2'!F111)</f>
        <v>-</v>
      </c>
      <c r="E111" s="109">
        <f>'F4.2'!H111</f>
        <v>0</v>
      </c>
      <c r="F111" s="109">
        <f>'F4.2'!T111</f>
        <v>0</v>
      </c>
      <c r="G111" s="109">
        <f>'F4.2'!AS111</f>
        <v>0</v>
      </c>
      <c r="H111" s="109">
        <f t="shared" si="18"/>
        <v>0</v>
      </c>
      <c r="I111" s="109">
        <f>'F4.2'!U111</f>
        <v>0</v>
      </c>
      <c r="J111" s="109">
        <f>'F4.2'!AT111</f>
        <v>0</v>
      </c>
      <c r="K111" s="109"/>
      <c r="L111" s="109"/>
      <c r="M111" s="109">
        <f t="shared" si="19"/>
        <v>0</v>
      </c>
      <c r="N111" s="109">
        <f t="shared" si="20"/>
        <v>0</v>
      </c>
    </row>
    <row r="112" spans="1:16" s="10" customFormat="1" ht="15.75" hidden="1" outlineLevel="1">
      <c r="A112" s="352">
        <f>'F4.2'!A112</f>
        <v>2</v>
      </c>
      <c r="B112" s="353" t="str">
        <f>'F4.2'!B112</f>
        <v>Boiler Reliability &amp; Availability improvement at 2x500MW, Bhusawal TPS.</v>
      </c>
      <c r="C112" s="40"/>
      <c r="D112" s="159" t="str">
        <f>IF('F4.2'!F112=0,"-",'F4.2'!F112)</f>
        <v>-</v>
      </c>
      <c r="E112" s="109">
        <f>'F4.2'!H112</f>
        <v>0</v>
      </c>
      <c r="F112" s="109">
        <f>'F4.2'!T112</f>
        <v>0</v>
      </c>
      <c r="G112" s="109">
        <f>'F4.2'!AS112</f>
        <v>0</v>
      </c>
      <c r="H112" s="109">
        <f t="shared" si="18"/>
        <v>0</v>
      </c>
      <c r="I112" s="109">
        <f>'F4.2'!U112</f>
        <v>0</v>
      </c>
      <c r="J112" s="109">
        <f>'F4.2'!AT112</f>
        <v>0</v>
      </c>
      <c r="K112" s="109"/>
      <c r="L112" s="109"/>
      <c r="M112" s="109">
        <f t="shared" si="19"/>
        <v>0</v>
      </c>
      <c r="N112" s="109">
        <f t="shared" si="20"/>
        <v>0</v>
      </c>
    </row>
    <row r="113" spans="1:14" s="95" customFormat="1" ht="31.5" hidden="1" outlineLevel="1">
      <c r="A113" s="282">
        <f>'F4.2'!A113</f>
        <v>2.1</v>
      </c>
      <c r="B113" s="282" t="str">
        <f>'F4.2'!B113</f>
        <v xml:space="preserve">Procurement &amp; Replacement Of LTSH Coils for Unit - 4 &amp; 5 (500MW) TPS, Bhusawal. </v>
      </c>
      <c r="C113" s="40"/>
      <c r="D113" s="159" t="str">
        <f>IF('F4.2'!F113=0,"-",'F4.2'!F113)</f>
        <v>-</v>
      </c>
      <c r="E113" s="109">
        <f>'F4.2'!H113</f>
        <v>0</v>
      </c>
      <c r="F113" s="109">
        <f>'F4.2'!T113</f>
        <v>0</v>
      </c>
      <c r="G113" s="109">
        <f>'F4.2'!AS113</f>
        <v>0</v>
      </c>
      <c r="H113" s="109">
        <f t="shared" si="18"/>
        <v>0</v>
      </c>
      <c r="I113" s="109">
        <f>'F4.2'!U113</f>
        <v>0</v>
      </c>
      <c r="J113" s="109">
        <f>'F4.2'!AT113</f>
        <v>0</v>
      </c>
      <c r="K113" s="109"/>
      <c r="L113" s="109"/>
      <c r="M113" s="109">
        <f t="shared" si="19"/>
        <v>0</v>
      </c>
      <c r="N113" s="109">
        <f t="shared" si="20"/>
        <v>0</v>
      </c>
    </row>
    <row r="114" spans="1:14" s="95" customFormat="1" ht="31.5" hidden="1" outlineLevel="1">
      <c r="A114" s="282">
        <f>'F4.2'!A114</f>
        <v>2.2000000000000002</v>
      </c>
      <c r="B114" s="282" t="str">
        <f>'F4.2'!B114</f>
        <v>Procurement &amp; Replacement Of Economiser Coils For Unit - 4 &amp; 5 (500MW) TPS, Bhusawal</v>
      </c>
      <c r="C114" s="40"/>
      <c r="D114" s="159" t="str">
        <f>IF('F4.2'!F114=0,"-",'F4.2'!F114)</f>
        <v>-</v>
      </c>
      <c r="E114" s="109">
        <f>'F4.2'!H114</f>
        <v>0</v>
      </c>
      <c r="F114" s="109">
        <f>'F4.2'!T114</f>
        <v>0</v>
      </c>
      <c r="G114" s="109">
        <f>'F4.2'!AS114</f>
        <v>0</v>
      </c>
      <c r="H114" s="109">
        <f t="shared" si="18"/>
        <v>0</v>
      </c>
      <c r="I114" s="109">
        <f>'F4.2'!U114</f>
        <v>0</v>
      </c>
      <c r="J114" s="109">
        <f>'F4.2'!AT114</f>
        <v>0</v>
      </c>
      <c r="K114" s="109"/>
      <c r="L114" s="109"/>
      <c r="M114" s="109">
        <f t="shared" si="19"/>
        <v>0</v>
      </c>
      <c r="N114" s="109">
        <f t="shared" si="20"/>
        <v>0</v>
      </c>
    </row>
    <row r="115" spans="1:14" s="10" customFormat="1" ht="15.75" hidden="1" outlineLevel="1">
      <c r="A115" s="282">
        <f>'F4.2'!A115</f>
        <v>2.2999999999999998</v>
      </c>
      <c r="B115" s="282" t="str">
        <f>'F4.2'!B115</f>
        <v>Procurement of assembly of APH Baskets Unit-4</v>
      </c>
      <c r="C115" s="40"/>
      <c r="D115" s="159" t="str">
        <f>IF('F4.2'!F115=0,"-",'F4.2'!F115)</f>
        <v>-</v>
      </c>
      <c r="E115" s="109">
        <f>'F4.2'!H115</f>
        <v>0</v>
      </c>
      <c r="F115" s="109">
        <f>'F4.2'!T115</f>
        <v>0</v>
      </c>
      <c r="G115" s="109">
        <f>'F4.2'!AS115</f>
        <v>0</v>
      </c>
      <c r="H115" s="109">
        <f t="shared" si="18"/>
        <v>0</v>
      </c>
      <c r="I115" s="109">
        <f>'F4.2'!U115</f>
        <v>0</v>
      </c>
      <c r="J115" s="109">
        <f>'F4.2'!AT115</f>
        <v>0</v>
      </c>
      <c r="K115" s="109"/>
      <c r="L115" s="109"/>
      <c r="M115" s="109">
        <f t="shared" si="19"/>
        <v>0</v>
      </c>
      <c r="N115" s="109">
        <f t="shared" si="20"/>
        <v>0</v>
      </c>
    </row>
    <row r="116" spans="1:14" s="95" customFormat="1" ht="15.75" hidden="1" outlineLevel="1">
      <c r="A116" s="282">
        <f>'F4.2'!A116</f>
        <v>2.4</v>
      </c>
      <c r="B116" s="282" t="str">
        <f>'F4.2'!B116</f>
        <v>Procurement of APH Gearbox Unit-4&amp;5</v>
      </c>
      <c r="C116" s="40"/>
      <c r="D116" s="159" t="str">
        <f>IF('F4.2'!F116=0,"-",'F4.2'!F116)</f>
        <v>-</v>
      </c>
      <c r="E116" s="109">
        <f>'F4.2'!H116</f>
        <v>0</v>
      </c>
      <c r="F116" s="109">
        <f>'F4.2'!T116</f>
        <v>0</v>
      </c>
      <c r="G116" s="109">
        <f>'F4.2'!AS116</f>
        <v>0</v>
      </c>
      <c r="H116" s="109">
        <f t="shared" si="18"/>
        <v>0</v>
      </c>
      <c r="I116" s="109">
        <f>'F4.2'!U116</f>
        <v>0</v>
      </c>
      <c r="J116" s="109">
        <f>'F4.2'!AT116</f>
        <v>0</v>
      </c>
      <c r="K116" s="109"/>
      <c r="L116" s="109"/>
      <c r="M116" s="109">
        <f t="shared" si="19"/>
        <v>0</v>
      </c>
      <c r="N116" s="109">
        <f t="shared" si="20"/>
        <v>0</v>
      </c>
    </row>
    <row r="117" spans="1:14" s="95" customFormat="1" ht="15.75" hidden="1" outlineLevel="1">
      <c r="A117" s="352">
        <f>'F4.2'!A117</f>
        <v>3</v>
      </c>
      <c r="B117" s="353" t="str">
        <f>'F4.2'!B117</f>
        <v>Various Turbine side reliability improvement schemes at 2x500MW, BTPS</v>
      </c>
      <c r="C117" s="40"/>
      <c r="D117" s="159" t="str">
        <f>IF('F4.2'!F117=0,"-",'F4.2'!F117)</f>
        <v>-</v>
      </c>
      <c r="E117" s="109">
        <f>'F4.2'!H117</f>
        <v>0</v>
      </c>
      <c r="F117" s="109">
        <f>'F4.2'!T117</f>
        <v>0</v>
      </c>
      <c r="G117" s="109">
        <f>'F4.2'!AS117</f>
        <v>0</v>
      </c>
      <c r="H117" s="109">
        <f t="shared" si="18"/>
        <v>0</v>
      </c>
      <c r="I117" s="109">
        <f>'F4.2'!U117</f>
        <v>0</v>
      </c>
      <c r="J117" s="109">
        <f>'F4.2'!AT117</f>
        <v>0</v>
      </c>
      <c r="K117" s="109"/>
      <c r="L117" s="109"/>
      <c r="M117" s="109">
        <f t="shared" si="19"/>
        <v>0</v>
      </c>
      <c r="N117" s="109">
        <f t="shared" si="20"/>
        <v>0</v>
      </c>
    </row>
    <row r="118" spans="1:14" s="95" customFormat="1" ht="15.75" hidden="1" outlineLevel="1">
      <c r="A118" s="282">
        <f>'F4.2'!A118</f>
        <v>3.1</v>
      </c>
      <c r="B118" s="282" t="str">
        <f>'F4.2'!B118</f>
        <v>Reliability improvement of Atlas copco make (mode -ZR -500)</v>
      </c>
      <c r="C118" s="40"/>
      <c r="D118" s="159" t="str">
        <f>IF('F4.2'!F118=0,"-",'F4.2'!F118)</f>
        <v>-</v>
      </c>
      <c r="E118" s="109">
        <f>'F4.2'!H118</f>
        <v>0</v>
      </c>
      <c r="F118" s="109">
        <f>'F4.2'!T118</f>
        <v>0</v>
      </c>
      <c r="G118" s="109">
        <f>'F4.2'!AS118</f>
        <v>0</v>
      </c>
      <c r="H118" s="109">
        <f t="shared" si="18"/>
        <v>0</v>
      </c>
      <c r="I118" s="109">
        <f>'F4.2'!U118</f>
        <v>0</v>
      </c>
      <c r="J118" s="109">
        <f>'F4.2'!AT118</f>
        <v>0</v>
      </c>
      <c r="K118" s="109"/>
      <c r="L118" s="109"/>
      <c r="M118" s="109">
        <f t="shared" si="19"/>
        <v>0</v>
      </c>
      <c r="N118" s="109">
        <f t="shared" si="20"/>
        <v>0</v>
      </c>
    </row>
    <row r="119" spans="1:14" s="95" customFormat="1" ht="15.75" hidden="1" outlineLevel="1">
      <c r="A119" s="282">
        <f>'F4.2'!A119</f>
        <v>3.2</v>
      </c>
      <c r="B119" s="282" t="str">
        <f>'F4.2'!B119</f>
        <v xml:space="preserve">Reliability improvement of  HPCV Valve with procurment cone assy </v>
      </c>
      <c r="C119" s="40"/>
      <c r="D119" s="159" t="str">
        <f>IF('F4.2'!F119=0,"-",'F4.2'!F119)</f>
        <v>-</v>
      </c>
      <c r="E119" s="109">
        <f>'F4.2'!H119</f>
        <v>0</v>
      </c>
      <c r="F119" s="109">
        <f>'F4.2'!T119</f>
        <v>0</v>
      </c>
      <c r="G119" s="109">
        <f>'F4.2'!AS119</f>
        <v>0</v>
      </c>
      <c r="H119" s="109">
        <f t="shared" si="18"/>
        <v>0</v>
      </c>
      <c r="I119" s="109">
        <f>'F4.2'!U119</f>
        <v>0</v>
      </c>
      <c r="J119" s="109">
        <f>'F4.2'!AT119</f>
        <v>0</v>
      </c>
      <c r="K119" s="109"/>
      <c r="L119" s="109"/>
      <c r="M119" s="109">
        <f t="shared" si="19"/>
        <v>0</v>
      </c>
      <c r="N119" s="109">
        <f t="shared" si="20"/>
        <v>0</v>
      </c>
    </row>
    <row r="120" spans="1:14" s="95" customFormat="1" ht="15.75" hidden="1" outlineLevel="1">
      <c r="A120" s="282">
        <f>'F4.2'!A120</f>
        <v>3.3</v>
      </c>
      <c r="B120" s="282" t="str">
        <f>'F4.2'!B120</f>
        <v>Reliability improvement of Alfa Laval make Portable COP</v>
      </c>
      <c r="C120" s="40"/>
      <c r="D120" s="159" t="str">
        <f>IF('F4.2'!F120=0,"-",'F4.2'!F120)</f>
        <v>-</v>
      </c>
      <c r="E120" s="109">
        <f>'F4.2'!H120</f>
        <v>0</v>
      </c>
      <c r="F120" s="109">
        <f>'F4.2'!T120</f>
        <v>0</v>
      </c>
      <c r="G120" s="109">
        <f>'F4.2'!AS120</f>
        <v>0</v>
      </c>
      <c r="H120" s="109">
        <f t="shared" si="18"/>
        <v>0</v>
      </c>
      <c r="I120" s="109">
        <f>'F4.2'!U120</f>
        <v>0</v>
      </c>
      <c r="J120" s="109">
        <f>'F4.2'!AT120</f>
        <v>0</v>
      </c>
      <c r="K120" s="109"/>
      <c r="L120" s="109"/>
      <c r="M120" s="109">
        <f t="shared" si="19"/>
        <v>0</v>
      </c>
      <c r="N120" s="109">
        <f t="shared" si="20"/>
        <v>0</v>
      </c>
    </row>
    <row r="121" spans="1:14" s="95" customFormat="1" ht="31.5" hidden="1" outlineLevel="1">
      <c r="A121" s="282">
        <f>'F4.2'!A121</f>
        <v>3.4</v>
      </c>
      <c r="B121" s="282" t="str">
        <f>'F4.2'!B121</f>
        <v>Reliability improvement of Seal Oil System with procurement of various U Seal rings</v>
      </c>
      <c r="C121" s="40"/>
      <c r="D121" s="159" t="str">
        <f>IF('F4.2'!F121=0,"-",'F4.2'!F121)</f>
        <v>-</v>
      </c>
      <c r="E121" s="109">
        <f>'F4.2'!H121</f>
        <v>0</v>
      </c>
      <c r="F121" s="109">
        <f>'F4.2'!T121</f>
        <v>0</v>
      </c>
      <c r="G121" s="109">
        <f>'F4.2'!AS121</f>
        <v>0</v>
      </c>
      <c r="H121" s="109">
        <f t="shared" si="18"/>
        <v>0</v>
      </c>
      <c r="I121" s="109">
        <f>'F4.2'!U121</f>
        <v>0</v>
      </c>
      <c r="J121" s="109">
        <f>'F4.2'!AT121</f>
        <v>0</v>
      </c>
      <c r="K121" s="109"/>
      <c r="L121" s="109"/>
      <c r="M121" s="109">
        <f t="shared" si="19"/>
        <v>0</v>
      </c>
      <c r="N121" s="109">
        <f t="shared" si="20"/>
        <v>0</v>
      </c>
    </row>
    <row r="122" spans="1:14" s="10" customFormat="1" ht="31.5" hidden="1" outlineLevel="1">
      <c r="A122" s="282">
        <f>'F4.2'!A122</f>
        <v>3.5</v>
      </c>
      <c r="B122" s="282" t="str">
        <f>'F4.2'!B122</f>
        <v>Reliability improvement of Unit-4 &amp; 5 NDCT with replacement of PVC fills and allied work</v>
      </c>
      <c r="C122" s="40"/>
      <c r="D122" s="159" t="str">
        <f>IF('F4.2'!F122=0,"-",'F4.2'!F122)</f>
        <v>-</v>
      </c>
      <c r="E122" s="109">
        <f>'F4.2'!H122</f>
        <v>0</v>
      </c>
      <c r="F122" s="109">
        <f>'F4.2'!T122</f>
        <v>0</v>
      </c>
      <c r="G122" s="109">
        <f>'F4.2'!AS122</f>
        <v>0</v>
      </c>
      <c r="H122" s="109">
        <f t="shared" si="18"/>
        <v>0</v>
      </c>
      <c r="I122" s="109">
        <f>'F4.2'!U122</f>
        <v>0</v>
      </c>
      <c r="J122" s="109">
        <f>'F4.2'!AT122</f>
        <v>0</v>
      </c>
      <c r="K122" s="109"/>
      <c r="L122" s="109"/>
      <c r="M122" s="109">
        <f t="shared" si="19"/>
        <v>0</v>
      </c>
      <c r="N122" s="109">
        <f t="shared" si="20"/>
        <v>0</v>
      </c>
    </row>
    <row r="123" spans="1:14" s="95" customFormat="1" ht="15.75" hidden="1" outlineLevel="1">
      <c r="A123" s="282">
        <f>'F4.2'!A123</f>
        <v>3.6</v>
      </c>
      <c r="B123" s="282" t="str">
        <f>'F4.2'!B123</f>
        <v>Upgradation of Chiller plant, GEHO pump house &amp; OLTC PLC system.</v>
      </c>
      <c r="C123" s="40"/>
      <c r="D123" s="159" t="str">
        <f>IF('F4.2'!F123=0,"-",'F4.2'!F123)</f>
        <v>-</v>
      </c>
      <c r="E123" s="109">
        <f>'F4.2'!H123</f>
        <v>0</v>
      </c>
      <c r="F123" s="109">
        <f>'F4.2'!T123</f>
        <v>0</v>
      </c>
      <c r="G123" s="109">
        <f>'F4.2'!AS123</f>
        <v>0</v>
      </c>
      <c r="H123" s="109">
        <f t="shared" si="18"/>
        <v>0</v>
      </c>
      <c r="I123" s="109">
        <f>'F4.2'!U123</f>
        <v>0</v>
      </c>
      <c r="J123" s="109">
        <f>'F4.2'!AT123</f>
        <v>0</v>
      </c>
      <c r="K123" s="109"/>
      <c r="L123" s="109"/>
      <c r="M123" s="109">
        <f t="shared" si="19"/>
        <v>0</v>
      </c>
      <c r="N123" s="109">
        <f t="shared" si="20"/>
        <v>0</v>
      </c>
    </row>
    <row r="124" spans="1:14" s="95" customFormat="1" ht="15.75" hidden="1" outlineLevel="1">
      <c r="A124" s="352">
        <f>'F4.2'!A124</f>
        <v>4</v>
      </c>
      <c r="B124" s="353" t="str">
        <f>'F4.2'!B124</f>
        <v>IB recommended scheme related (Civil and Electrical)</v>
      </c>
      <c r="C124" s="40"/>
      <c r="D124" s="159" t="str">
        <f>IF('F4.2'!F124=0,"-",'F4.2'!F124)</f>
        <v>-</v>
      </c>
      <c r="E124" s="109">
        <f>'F4.2'!H124</f>
        <v>0</v>
      </c>
      <c r="F124" s="109">
        <f>'F4.2'!T124</f>
        <v>0</v>
      </c>
      <c r="G124" s="109">
        <f>'F4.2'!AS124</f>
        <v>0</v>
      </c>
      <c r="H124" s="109">
        <f t="shared" si="18"/>
        <v>0</v>
      </c>
      <c r="I124" s="109">
        <f>'F4.2'!U124</f>
        <v>0</v>
      </c>
      <c r="J124" s="109">
        <f>'F4.2'!AT124</f>
        <v>0</v>
      </c>
      <c r="K124" s="109"/>
      <c r="L124" s="109"/>
      <c r="M124" s="109">
        <f t="shared" si="19"/>
        <v>0</v>
      </c>
      <c r="N124" s="109">
        <f t="shared" si="20"/>
        <v>0</v>
      </c>
    </row>
    <row r="125" spans="1:14" s="95" customFormat="1" ht="31.5" hidden="1" outlineLevel="1">
      <c r="A125" s="282">
        <f>'F4.2'!A125</f>
        <v>4.0999999999999996</v>
      </c>
      <c r="B125" s="282" t="str">
        <f>'F4.2'!B125</f>
        <v>Work of fabricating and erecting structural steel watch tower (10 Nos.) in major store, plant area, ash pipe line and ash bund area at BTPS, Deepnagar.</v>
      </c>
      <c r="C125" s="40"/>
      <c r="D125" s="159" t="str">
        <f>IF('F4.2'!F125=0,"-",'F4.2'!F125)</f>
        <v>-</v>
      </c>
      <c r="E125" s="109">
        <f>'F4.2'!H125</f>
        <v>0</v>
      </c>
      <c r="F125" s="109">
        <f>'F4.2'!T125</f>
        <v>0</v>
      </c>
      <c r="G125" s="109">
        <f>'F4.2'!AS125</f>
        <v>0</v>
      </c>
      <c r="H125" s="109">
        <f t="shared" si="18"/>
        <v>0</v>
      </c>
      <c r="I125" s="109">
        <f>'F4.2'!U125</f>
        <v>0</v>
      </c>
      <c r="J125" s="109">
        <f>'F4.2'!AT125</f>
        <v>0</v>
      </c>
      <c r="K125" s="109"/>
      <c r="L125" s="109"/>
      <c r="M125" s="109">
        <f t="shared" si="19"/>
        <v>0</v>
      </c>
      <c r="N125" s="109">
        <f t="shared" si="20"/>
        <v>0</v>
      </c>
    </row>
    <row r="126" spans="1:14" s="10" customFormat="1" ht="31.5" hidden="1" outlineLevel="1">
      <c r="A126" s="282">
        <f>'F4.2'!A126</f>
        <v>4.2</v>
      </c>
      <c r="B126" s="282" t="str">
        <f>'F4.2'!B126</f>
        <v>Work of construction of ladies frisking room for security section and visitors room near factory gate and providing at 2x500MW, BTPS, Deepnagar.</v>
      </c>
      <c r="C126" s="40"/>
      <c r="D126" s="159" t="str">
        <f>IF('F4.2'!F126=0,"-",'F4.2'!F126)</f>
        <v>-</v>
      </c>
      <c r="E126" s="109">
        <f>'F4.2'!H126</f>
        <v>0</v>
      </c>
      <c r="F126" s="109">
        <f>'F4.2'!T126</f>
        <v>0</v>
      </c>
      <c r="G126" s="109">
        <f>'F4.2'!AS126</f>
        <v>0</v>
      </c>
      <c r="H126" s="109">
        <f t="shared" si="18"/>
        <v>0</v>
      </c>
      <c r="I126" s="109">
        <f>'F4.2'!U126</f>
        <v>0</v>
      </c>
      <c r="J126" s="109">
        <f>'F4.2'!AT126</f>
        <v>0</v>
      </c>
      <c r="K126" s="109"/>
      <c r="L126" s="109"/>
      <c r="M126" s="109">
        <f t="shared" si="19"/>
        <v>0</v>
      </c>
      <c r="N126" s="109">
        <f t="shared" si="20"/>
        <v>0</v>
      </c>
    </row>
    <row r="127" spans="1:14" s="95" customFormat="1" ht="31.5" hidden="1" outlineLevel="1">
      <c r="A127" s="282">
        <f>'F4.2'!A127</f>
        <v>4.3</v>
      </c>
      <c r="B127" s="282" t="str">
        <f>'F4.2'!B127</f>
        <v>Work of dismantling and construction old weathered UCR compound wall on bhogawati riverside in 2x500 MW at BTPS.</v>
      </c>
      <c r="C127" s="40"/>
      <c r="D127" s="159" t="str">
        <f>IF('F4.2'!F127=0,"-",'F4.2'!F127)</f>
        <v>-</v>
      </c>
      <c r="E127" s="109">
        <f>'F4.2'!H127</f>
        <v>0</v>
      </c>
      <c r="F127" s="109">
        <f>'F4.2'!T127</f>
        <v>0</v>
      </c>
      <c r="G127" s="109">
        <f>'F4.2'!AS127</f>
        <v>0</v>
      </c>
      <c r="H127" s="109">
        <f t="shared" si="18"/>
        <v>0</v>
      </c>
      <c r="I127" s="109">
        <f>'F4.2'!U127</f>
        <v>0</v>
      </c>
      <c r="J127" s="109">
        <f>'F4.2'!AT127</f>
        <v>0</v>
      </c>
      <c r="K127" s="109"/>
      <c r="L127" s="109"/>
      <c r="M127" s="109">
        <f t="shared" si="19"/>
        <v>0</v>
      </c>
      <c r="N127" s="109">
        <f t="shared" si="20"/>
        <v>0</v>
      </c>
    </row>
    <row r="128" spans="1:14" s="95" customFormat="1" ht="31.5" hidden="1" outlineLevel="1">
      <c r="A128" s="282">
        <f>'F4.2'!A128</f>
        <v>4.4000000000000004</v>
      </c>
      <c r="B128" s="282" t="str">
        <f>'F4.2'!B128</f>
        <v>Construcion of RCC comppund wall from remote silo to pimpri sekam railway siding cabin at BTPS</v>
      </c>
      <c r="C128" s="40"/>
      <c r="D128" s="159" t="str">
        <f>IF('F4.2'!F128=0,"-",'F4.2'!F128)</f>
        <v>-</v>
      </c>
      <c r="E128" s="109">
        <f>'F4.2'!H128</f>
        <v>0</v>
      </c>
      <c r="F128" s="109">
        <f>'F4.2'!T128</f>
        <v>0</v>
      </c>
      <c r="G128" s="109">
        <f>'F4.2'!AS128</f>
        <v>0</v>
      </c>
      <c r="H128" s="109">
        <f t="shared" si="18"/>
        <v>0</v>
      </c>
      <c r="I128" s="109">
        <f>'F4.2'!U128</f>
        <v>0</v>
      </c>
      <c r="J128" s="109">
        <f>'F4.2'!AT128</f>
        <v>0</v>
      </c>
      <c r="K128" s="109"/>
      <c r="L128" s="109"/>
      <c r="M128" s="109">
        <f t="shared" si="19"/>
        <v>0</v>
      </c>
      <c r="N128" s="109">
        <f t="shared" si="20"/>
        <v>0</v>
      </c>
    </row>
    <row r="129" spans="1:14" s="95" customFormat="1" ht="15.75" hidden="1" outlineLevel="1">
      <c r="A129" s="282">
        <f>'F4.2'!A129</f>
        <v>4.5</v>
      </c>
      <c r="B129" s="282" t="str">
        <f>'F4.2'!B129</f>
        <v>Installation of Highmast towers</v>
      </c>
      <c r="C129" s="40"/>
      <c r="D129" s="159" t="str">
        <f>IF('F4.2'!F129=0,"-",'F4.2'!F129)</f>
        <v>-</v>
      </c>
      <c r="E129" s="109">
        <f>'F4.2'!H129</f>
        <v>0</v>
      </c>
      <c r="F129" s="109">
        <f>'F4.2'!T129</f>
        <v>0</v>
      </c>
      <c r="G129" s="109">
        <f>'F4.2'!AS129</f>
        <v>0</v>
      </c>
      <c r="H129" s="109">
        <f t="shared" si="18"/>
        <v>0</v>
      </c>
      <c r="I129" s="109">
        <f>'F4.2'!U129</f>
        <v>0</v>
      </c>
      <c r="J129" s="109">
        <f>'F4.2'!AT129</f>
        <v>0</v>
      </c>
      <c r="K129" s="109"/>
      <c r="L129" s="109"/>
      <c r="M129" s="109">
        <f t="shared" si="19"/>
        <v>0</v>
      </c>
      <c r="N129" s="109">
        <f t="shared" si="20"/>
        <v>0</v>
      </c>
    </row>
    <row r="130" spans="1:14" s="95" customFormat="1" ht="15.75" hidden="1" outlineLevel="1">
      <c r="A130" s="345">
        <f>'F4.2'!A130</f>
        <v>0</v>
      </c>
      <c r="B130" s="345" t="str">
        <f>'F4.2'!B130</f>
        <v xml:space="preserve">FY 2026-27 </v>
      </c>
      <c r="C130" s="40"/>
      <c r="D130" s="159" t="str">
        <f>IF('F4.2'!F130=0,"-",'F4.2'!F130)</f>
        <v>-</v>
      </c>
      <c r="E130" s="109">
        <f>'F4.2'!H130</f>
        <v>0</v>
      </c>
      <c r="F130" s="109">
        <f>'F4.2'!T130</f>
        <v>0</v>
      </c>
      <c r="G130" s="109">
        <f>'F4.2'!AS130</f>
        <v>0</v>
      </c>
      <c r="H130" s="109">
        <f t="shared" si="18"/>
        <v>0</v>
      </c>
      <c r="I130" s="109">
        <f>'F4.2'!U130</f>
        <v>0</v>
      </c>
      <c r="J130" s="109">
        <f>'F4.2'!AT130</f>
        <v>0</v>
      </c>
      <c r="K130" s="109"/>
      <c r="L130" s="109"/>
      <c r="M130" s="109">
        <f t="shared" si="19"/>
        <v>0</v>
      </c>
      <c r="N130" s="109">
        <f t="shared" si="20"/>
        <v>0</v>
      </c>
    </row>
    <row r="131" spans="1:14" s="95" customFormat="1" ht="31.5" hidden="1" outlineLevel="1">
      <c r="A131" s="352">
        <f>'F4.2'!A131</f>
        <v>1</v>
      </c>
      <c r="B131" s="353" t="str">
        <f>'F4.2'!B131</f>
        <v>Coal Mill Performance Improvement and Life Enhancement of BHEL Make XRP-1043 Coal Mills in 2x500 MW BTPS.</v>
      </c>
      <c r="C131" s="40"/>
      <c r="D131" s="159" t="str">
        <f>IF('F4.2'!F131=0,"-",'F4.2'!F131)</f>
        <v>-</v>
      </c>
      <c r="E131" s="109">
        <f>'F4.2'!H131</f>
        <v>0</v>
      </c>
      <c r="F131" s="109">
        <f>'F4.2'!T131</f>
        <v>0</v>
      </c>
      <c r="G131" s="109">
        <f>'F4.2'!AS131</f>
        <v>0</v>
      </c>
      <c r="H131" s="109">
        <f t="shared" si="18"/>
        <v>0</v>
      </c>
      <c r="I131" s="109">
        <f>'F4.2'!U131</f>
        <v>0</v>
      </c>
      <c r="J131" s="109">
        <f>'F4.2'!AT131</f>
        <v>0</v>
      </c>
      <c r="K131" s="109"/>
      <c r="L131" s="109"/>
      <c r="M131" s="109">
        <f t="shared" si="19"/>
        <v>0</v>
      </c>
      <c r="N131" s="109">
        <f t="shared" si="20"/>
        <v>0</v>
      </c>
    </row>
    <row r="132" spans="1:14" s="95" customFormat="1" ht="31.5" hidden="1" outlineLevel="1">
      <c r="A132" s="282">
        <f>'F4.2'!A132</f>
        <v>1.1000000000000001</v>
      </c>
      <c r="B132" s="282" t="str">
        <f>'F4.2'!B132</f>
        <v>Coal Mill Performance Improvement and Life Enhancement of BHEL Make XRP-1043 Coal Mills in 2x500 MW BTPS.</v>
      </c>
      <c r="C132" s="40"/>
      <c r="D132" s="159" t="str">
        <f>IF('F4.2'!F132=0,"-",'F4.2'!F132)</f>
        <v>-</v>
      </c>
      <c r="E132" s="109">
        <f>'F4.2'!H132</f>
        <v>0</v>
      </c>
      <c r="F132" s="109">
        <f>'F4.2'!T132</f>
        <v>0</v>
      </c>
      <c r="G132" s="109">
        <f>'F4.2'!AS132</f>
        <v>0</v>
      </c>
      <c r="H132" s="109">
        <f t="shared" si="18"/>
        <v>0</v>
      </c>
      <c r="I132" s="109">
        <f>'F4.2'!U132</f>
        <v>0</v>
      </c>
      <c r="J132" s="109">
        <f>'F4.2'!AT132</f>
        <v>0</v>
      </c>
      <c r="K132" s="109"/>
      <c r="L132" s="109"/>
      <c r="M132" s="109">
        <f t="shared" si="19"/>
        <v>0</v>
      </c>
      <c r="N132" s="109">
        <f t="shared" si="20"/>
        <v>0</v>
      </c>
    </row>
    <row r="133" spans="1:14" s="95" customFormat="1" ht="47.25" hidden="1" outlineLevel="1">
      <c r="A133" s="282">
        <f>'F4.2'!A133</f>
        <v>2</v>
      </c>
      <c r="B133" s="282" t="str">
        <f>'F4.2'!B133</f>
        <v xml:space="preserve">Upgradation of Coal feeder weighing system and revamping of Boiler side pneumatic dampers system of Hot air, cold air, FD,PA and burner tilt at Bhusawal TPS 2x500W </v>
      </c>
      <c r="C133" s="40"/>
      <c r="D133" s="159" t="str">
        <f>IF('F4.2'!F133=0,"-",'F4.2'!F133)</f>
        <v>-</v>
      </c>
      <c r="E133" s="109">
        <f>'F4.2'!H133</f>
        <v>0</v>
      </c>
      <c r="F133" s="109">
        <f>'F4.2'!T133</f>
        <v>0</v>
      </c>
      <c r="G133" s="109">
        <f>'F4.2'!AS133</f>
        <v>0</v>
      </c>
      <c r="H133" s="109">
        <f t="shared" si="18"/>
        <v>0</v>
      </c>
      <c r="I133" s="109">
        <f>'F4.2'!U133</f>
        <v>0</v>
      </c>
      <c r="J133" s="109">
        <f>'F4.2'!AT133</f>
        <v>0</v>
      </c>
      <c r="K133" s="109"/>
      <c r="L133" s="109"/>
      <c r="M133" s="109">
        <f t="shared" si="19"/>
        <v>0</v>
      </c>
      <c r="N133" s="109">
        <f t="shared" si="20"/>
        <v>0</v>
      </c>
    </row>
    <row r="134" spans="1:14" s="95" customFormat="1" ht="15.75" hidden="1" outlineLevel="1">
      <c r="A134" s="282">
        <f>'F4.2'!A134</f>
        <v>2.1</v>
      </c>
      <c r="B134" s="282" t="str">
        <f>'F4.2'!B134</f>
        <v xml:space="preserve">Upgradation of Coal feeder weighing system  at Bhusawal TPS 2x500W </v>
      </c>
      <c r="C134" s="40"/>
      <c r="D134" s="159" t="str">
        <f>IF('F4.2'!F134=0,"-",'F4.2'!F134)</f>
        <v>-</v>
      </c>
      <c r="E134" s="109">
        <f>'F4.2'!H134</f>
        <v>0</v>
      </c>
      <c r="F134" s="109">
        <f>'F4.2'!T134</f>
        <v>0</v>
      </c>
      <c r="G134" s="109">
        <f>'F4.2'!AS134</f>
        <v>0</v>
      </c>
      <c r="H134" s="109">
        <f t="shared" si="18"/>
        <v>0</v>
      </c>
      <c r="I134" s="109">
        <f>'F4.2'!U134</f>
        <v>0</v>
      </c>
      <c r="J134" s="109">
        <f>'F4.2'!AT134</f>
        <v>0</v>
      </c>
      <c r="K134" s="109"/>
      <c r="L134" s="109"/>
      <c r="M134" s="109">
        <f t="shared" si="19"/>
        <v>0</v>
      </c>
      <c r="N134" s="109">
        <f t="shared" si="20"/>
        <v>0</v>
      </c>
    </row>
    <row r="135" spans="1:14" s="95" customFormat="1" ht="15.75" hidden="1" outlineLevel="1">
      <c r="A135" s="282">
        <f>'F4.2'!A135</f>
        <v>2.2000000000000002</v>
      </c>
      <c r="B135" s="282" t="str">
        <f>'F4.2'!B135</f>
        <v>Up-gradation of carbon monoxide analyzer in flue gas installed</v>
      </c>
      <c r="C135" s="40"/>
      <c r="D135" s="159" t="str">
        <f>IF('F4.2'!F135=0,"-",'F4.2'!F135)</f>
        <v>-</v>
      </c>
      <c r="E135" s="109">
        <f>'F4.2'!H135</f>
        <v>0</v>
      </c>
      <c r="F135" s="109">
        <f>'F4.2'!T135</f>
        <v>0</v>
      </c>
      <c r="G135" s="109">
        <f>'F4.2'!AS135</f>
        <v>0</v>
      </c>
      <c r="H135" s="109">
        <f t="shared" si="18"/>
        <v>0</v>
      </c>
      <c r="I135" s="109">
        <f>'F4.2'!U135</f>
        <v>0</v>
      </c>
      <c r="J135" s="109">
        <f>'F4.2'!AT135</f>
        <v>0</v>
      </c>
      <c r="K135" s="109"/>
      <c r="L135" s="109"/>
      <c r="M135" s="109">
        <f t="shared" si="19"/>
        <v>0</v>
      </c>
      <c r="N135" s="109">
        <f t="shared" si="20"/>
        <v>0</v>
      </c>
    </row>
    <row r="136" spans="1:14" s="95" customFormat="1" ht="31.5" hidden="1" outlineLevel="1">
      <c r="A136" s="282">
        <f>'F4.2'!A136</f>
        <v>2.2999999999999998</v>
      </c>
      <c r="B136" s="282" t="str">
        <f>'F4.2'!B136</f>
        <v>Up- Gradation of condition monitoring &amp; analysis system for TSI of Main Turbine , TDBFP &amp; BOP System 2x500 MW BTPS.</v>
      </c>
      <c r="C136" s="40"/>
      <c r="D136" s="159" t="str">
        <f>IF('F4.2'!F136=0,"-",'F4.2'!F136)</f>
        <v>-</v>
      </c>
      <c r="E136" s="109">
        <f>'F4.2'!H136</f>
        <v>0</v>
      </c>
      <c r="F136" s="109">
        <f>'F4.2'!T136</f>
        <v>0</v>
      </c>
      <c r="G136" s="109">
        <f>'F4.2'!AS136</f>
        <v>0</v>
      </c>
      <c r="H136" s="109">
        <f t="shared" si="18"/>
        <v>0</v>
      </c>
      <c r="I136" s="109">
        <f>'F4.2'!U136</f>
        <v>0</v>
      </c>
      <c r="J136" s="109">
        <f>'F4.2'!AT136</f>
        <v>0</v>
      </c>
      <c r="K136" s="109"/>
      <c r="L136" s="109"/>
      <c r="M136" s="109">
        <f t="shared" si="19"/>
        <v>0</v>
      </c>
      <c r="N136" s="109">
        <f t="shared" si="20"/>
        <v>0</v>
      </c>
    </row>
    <row r="137" spans="1:14" s="95" customFormat="1" ht="31.5" hidden="1" outlineLevel="1">
      <c r="A137" s="282">
        <f>'F4.2'!A137</f>
        <v>2.5</v>
      </c>
      <c r="B137" s="282" t="str">
        <f>'F4.2'!B137</f>
        <v xml:space="preserve">Revamping of Boiler side pneumatic dampers system of Hot air, cold air, FD,PA and burner tilt at BTPS 2X500MW </v>
      </c>
      <c r="C137" s="40"/>
      <c r="D137" s="159" t="str">
        <f>IF('F4.2'!F137=0,"-",'F4.2'!F137)</f>
        <v>-</v>
      </c>
      <c r="E137" s="109">
        <f>'F4.2'!H137</f>
        <v>0</v>
      </c>
      <c r="F137" s="109">
        <f>'F4.2'!T137</f>
        <v>0</v>
      </c>
      <c r="G137" s="109">
        <f>'F4.2'!AS137</f>
        <v>0</v>
      </c>
      <c r="H137" s="109">
        <f t="shared" si="18"/>
        <v>0</v>
      </c>
      <c r="I137" s="109">
        <f>'F4.2'!U137</f>
        <v>0</v>
      </c>
      <c r="J137" s="109">
        <f>'F4.2'!AT137</f>
        <v>0</v>
      </c>
      <c r="K137" s="109"/>
      <c r="L137" s="109"/>
      <c r="M137" s="109">
        <f t="shared" si="19"/>
        <v>0</v>
      </c>
      <c r="N137" s="109">
        <f t="shared" si="20"/>
        <v>0</v>
      </c>
    </row>
    <row r="138" spans="1:14" s="10" customFormat="1" ht="15.75" hidden="1" outlineLevel="1">
      <c r="A138" s="282">
        <f>'F4.2'!A138</f>
        <v>2.6</v>
      </c>
      <c r="B138" s="282" t="str">
        <f>'F4.2'!B138</f>
        <v>Procurement of various high pressure valves at 2x500 MW.</v>
      </c>
      <c r="C138" s="40"/>
      <c r="D138" s="159" t="str">
        <f>IF('F4.2'!F138=0,"-",'F4.2'!F138)</f>
        <v>-</v>
      </c>
      <c r="E138" s="109">
        <f>'F4.2'!H138</f>
        <v>0</v>
      </c>
      <c r="F138" s="109">
        <f>'F4.2'!T138</f>
        <v>0</v>
      </c>
      <c r="G138" s="109">
        <f>'F4.2'!AS138</f>
        <v>0</v>
      </c>
      <c r="H138" s="109">
        <f t="shared" si="18"/>
        <v>0</v>
      </c>
      <c r="I138" s="109">
        <f>'F4.2'!U138</f>
        <v>0</v>
      </c>
      <c r="J138" s="109">
        <f>'F4.2'!AT138</f>
        <v>0</v>
      </c>
      <c r="K138" s="109"/>
      <c r="L138" s="109"/>
      <c r="M138" s="109">
        <f t="shared" si="19"/>
        <v>0</v>
      </c>
      <c r="N138" s="109">
        <f t="shared" si="20"/>
        <v>0</v>
      </c>
    </row>
    <row r="139" spans="1:14" s="95" customFormat="1" ht="31.5" hidden="1" outlineLevel="1">
      <c r="A139" s="352">
        <f>'F4.2'!A139</f>
        <v>3</v>
      </c>
      <c r="B139" s="353" t="str">
        <f>'F4.2'!B139</f>
        <v>Schemes for Turbine side auxiliaries systems Performance &amp; efficiency improvement schemes at 2X500MW, Bhusawal TPS</v>
      </c>
      <c r="C139" s="40"/>
      <c r="D139" s="159" t="str">
        <f>IF('F4.2'!F139=0,"-",'F4.2'!F139)</f>
        <v>-</v>
      </c>
      <c r="E139" s="109">
        <f>'F4.2'!H139</f>
        <v>0</v>
      </c>
      <c r="F139" s="109">
        <f>'F4.2'!T139</f>
        <v>0</v>
      </c>
      <c r="G139" s="109">
        <f>'F4.2'!AS139</f>
        <v>0</v>
      </c>
      <c r="H139" s="109">
        <f t="shared" si="18"/>
        <v>0</v>
      </c>
      <c r="I139" s="109">
        <f>'F4.2'!U139</f>
        <v>0</v>
      </c>
      <c r="J139" s="109">
        <f>'F4.2'!AT139</f>
        <v>0</v>
      </c>
      <c r="K139" s="109"/>
      <c r="L139" s="109"/>
      <c r="M139" s="109">
        <f t="shared" si="19"/>
        <v>0</v>
      </c>
      <c r="N139" s="109">
        <f t="shared" si="20"/>
        <v>0</v>
      </c>
    </row>
    <row r="140" spans="1:14" s="95" customFormat="1" ht="31.5" hidden="1" outlineLevel="1">
      <c r="A140" s="282">
        <f>'F4.2'!A140</f>
        <v>3.1</v>
      </c>
      <c r="B140" s="282" t="str">
        <f>'F4.2'!B140</f>
        <v>Procurement of BFP Booster Pump (FA-1B-75) complete assembly (04 Nos) at 500MW BTPS, Bhusawal.</v>
      </c>
      <c r="C140" s="40"/>
      <c r="D140" s="159" t="str">
        <f>IF('F4.2'!F140=0,"-",'F4.2'!F140)</f>
        <v>-</v>
      </c>
      <c r="E140" s="109">
        <f>'F4.2'!H140</f>
        <v>0</v>
      </c>
      <c r="F140" s="109">
        <f>'F4.2'!T140</f>
        <v>0</v>
      </c>
      <c r="G140" s="109">
        <f>'F4.2'!AS140</f>
        <v>0</v>
      </c>
      <c r="H140" s="109">
        <f t="shared" si="18"/>
        <v>0</v>
      </c>
      <c r="I140" s="109">
        <f>'F4.2'!U140</f>
        <v>0</v>
      </c>
      <c r="J140" s="109">
        <f>'F4.2'!AT140</f>
        <v>0</v>
      </c>
      <c r="K140" s="109"/>
      <c r="L140" s="109"/>
      <c r="M140" s="109">
        <f t="shared" si="19"/>
        <v>0</v>
      </c>
      <c r="N140" s="109">
        <f t="shared" si="20"/>
        <v>0</v>
      </c>
    </row>
    <row r="141" spans="1:14" s="95" customFormat="1" ht="31.5" hidden="1" outlineLevel="1">
      <c r="A141" s="282">
        <f>'F4.2'!A141</f>
        <v>3.2</v>
      </c>
      <c r="B141" s="282" t="str">
        <f>'F4.2'!B141</f>
        <v>Procurement of Vacuum Pump complete assembly with recirculation Pump (01 No) and Impeller assembly (2 Nos) at 500MW BTPS, Bhusawal.</v>
      </c>
      <c r="C141" s="40"/>
      <c r="D141" s="159" t="str">
        <f>IF('F4.2'!F141=0,"-",'F4.2'!F141)</f>
        <v>-</v>
      </c>
      <c r="E141" s="109">
        <f>'F4.2'!H141</f>
        <v>0</v>
      </c>
      <c r="F141" s="109">
        <f>'F4.2'!T141</f>
        <v>0</v>
      </c>
      <c r="G141" s="109">
        <f>'F4.2'!AS141</f>
        <v>0</v>
      </c>
      <c r="H141" s="109">
        <f t="shared" si="18"/>
        <v>0</v>
      </c>
      <c r="I141" s="109">
        <f>'F4.2'!U141</f>
        <v>0</v>
      </c>
      <c r="J141" s="109">
        <f>'F4.2'!AT141</f>
        <v>0</v>
      </c>
      <c r="K141" s="109"/>
      <c r="L141" s="109"/>
      <c r="M141" s="109">
        <f t="shared" si="19"/>
        <v>0</v>
      </c>
      <c r="N141" s="109">
        <f t="shared" si="20"/>
        <v>0</v>
      </c>
    </row>
    <row r="142" spans="1:14" s="95" customFormat="1" ht="31.5" hidden="1" outlineLevel="1">
      <c r="A142" s="282">
        <f>'F4.2'!A142</f>
        <v>3.3</v>
      </c>
      <c r="B142" s="282" t="str">
        <f>'F4.2'!B142</f>
        <v>Revamping, modification of outdoor ducting of Air ventilation system at 2x500MW BTPS, Bhusawal.</v>
      </c>
      <c r="C142" s="40"/>
      <c r="D142" s="159" t="str">
        <f>IF('F4.2'!F142=0,"-",'F4.2'!F142)</f>
        <v>-</v>
      </c>
      <c r="E142" s="109">
        <f>'F4.2'!H142</f>
        <v>0</v>
      </c>
      <c r="F142" s="109">
        <f>'F4.2'!T142</f>
        <v>0</v>
      </c>
      <c r="G142" s="109">
        <f>'F4.2'!AS142</f>
        <v>0</v>
      </c>
      <c r="H142" s="109">
        <f t="shared" si="18"/>
        <v>0</v>
      </c>
      <c r="I142" s="109">
        <f>'F4.2'!U142</f>
        <v>0</v>
      </c>
      <c r="J142" s="109">
        <f>'F4.2'!AT142</f>
        <v>0</v>
      </c>
      <c r="K142" s="109"/>
      <c r="L142" s="109"/>
      <c r="M142" s="109">
        <f t="shared" si="19"/>
        <v>0</v>
      </c>
      <c r="N142" s="109">
        <f t="shared" si="20"/>
        <v>0</v>
      </c>
    </row>
    <row r="143" spans="1:14" s="95" customFormat="1" ht="15.75" hidden="1" outlineLevel="1">
      <c r="A143" s="282">
        <f>'F4.2'!A143</f>
        <v>3.4</v>
      </c>
      <c r="B143" s="282" t="str">
        <f>'F4.2'!B143</f>
        <v>Performance improvement of compressors</v>
      </c>
      <c r="C143" s="40"/>
      <c r="D143" s="159" t="str">
        <f>IF('F4.2'!F143=0,"-",'F4.2'!F143)</f>
        <v>-</v>
      </c>
      <c r="E143" s="109">
        <f>'F4.2'!H143</f>
        <v>0</v>
      </c>
      <c r="F143" s="109">
        <f>'F4.2'!T143</f>
        <v>0</v>
      </c>
      <c r="G143" s="109">
        <f>'F4.2'!AS143</f>
        <v>0</v>
      </c>
      <c r="H143" s="109">
        <f t="shared" si="18"/>
        <v>0</v>
      </c>
      <c r="I143" s="109">
        <f>'F4.2'!U143</f>
        <v>0</v>
      </c>
      <c r="J143" s="109">
        <f>'F4.2'!AT143</f>
        <v>0</v>
      </c>
      <c r="K143" s="109"/>
      <c r="L143" s="109"/>
      <c r="M143" s="109">
        <f t="shared" si="19"/>
        <v>0</v>
      </c>
      <c r="N143" s="109">
        <f t="shared" si="20"/>
        <v>0</v>
      </c>
    </row>
    <row r="144" spans="1:14" s="95" customFormat="1" ht="15.75" hidden="1" outlineLevel="1">
      <c r="A144" s="282">
        <f>'F4.2'!A144</f>
        <v>3.5</v>
      </c>
      <c r="B144" s="282" t="str">
        <f>'F4.2'!B144</f>
        <v>Centralized Water Management System at BTPS, Deepnagar, Bhusawal</v>
      </c>
      <c r="C144" s="40"/>
      <c r="D144" s="159" t="str">
        <f>IF('F4.2'!F144=0,"-",'F4.2'!F144)</f>
        <v>-</v>
      </c>
      <c r="E144" s="109">
        <f>'F4.2'!H144</f>
        <v>0</v>
      </c>
      <c r="F144" s="109">
        <f>'F4.2'!T144</f>
        <v>0</v>
      </c>
      <c r="G144" s="109">
        <f>'F4.2'!AS144</f>
        <v>0</v>
      </c>
      <c r="H144" s="109">
        <f t="shared" si="18"/>
        <v>0</v>
      </c>
      <c r="I144" s="109">
        <f>'F4.2'!U144</f>
        <v>0</v>
      </c>
      <c r="J144" s="109">
        <f>'F4.2'!AT144</f>
        <v>0</v>
      </c>
      <c r="K144" s="109"/>
      <c r="L144" s="109"/>
      <c r="M144" s="109">
        <f t="shared" si="19"/>
        <v>0</v>
      </c>
      <c r="N144" s="109">
        <f t="shared" si="20"/>
        <v>0</v>
      </c>
    </row>
    <row r="145" spans="1:14" s="95" customFormat="1" ht="31.5" hidden="1" outlineLevel="1">
      <c r="A145" s="282">
        <f>'F4.2'!A145</f>
        <v>3.6</v>
      </c>
      <c r="B145" s="282" t="str">
        <f>'F4.2'!B145</f>
        <v>Revamping and upgradation of Forbes Marshal make Steam &amp; Water Analysis System Installed at 2x500MW BTPS.</v>
      </c>
      <c r="C145" s="40"/>
      <c r="D145" s="159" t="str">
        <f>IF('F4.2'!F145=0,"-",'F4.2'!F145)</f>
        <v>-</v>
      </c>
      <c r="E145" s="109">
        <f>'F4.2'!H145</f>
        <v>0</v>
      </c>
      <c r="F145" s="109">
        <f>'F4.2'!T145</f>
        <v>0</v>
      </c>
      <c r="G145" s="109">
        <f>'F4.2'!AS145</f>
        <v>0</v>
      </c>
      <c r="H145" s="109">
        <f t="shared" si="18"/>
        <v>0</v>
      </c>
      <c r="I145" s="109">
        <f>'F4.2'!U145</f>
        <v>0</v>
      </c>
      <c r="J145" s="109">
        <f>'F4.2'!AT145</f>
        <v>0</v>
      </c>
      <c r="K145" s="109"/>
      <c r="L145" s="109"/>
      <c r="M145" s="109">
        <f t="shared" si="19"/>
        <v>0</v>
      </c>
      <c r="N145" s="109">
        <f t="shared" si="20"/>
        <v>0</v>
      </c>
    </row>
    <row r="146" spans="1:14" s="95" customFormat="1" ht="31.5" hidden="1" outlineLevel="1">
      <c r="A146" s="352">
        <f>'F4.2'!A146</f>
        <v>4</v>
      </c>
      <c r="B146" s="353" t="str">
        <f>'F4.2'!B146</f>
        <v>Implementation of flexible operation solutions for technical minimum operation of 2x500MW, BTPS.</v>
      </c>
      <c r="C146" s="40"/>
      <c r="D146" s="159" t="str">
        <f>IF('F4.2'!F146=0,"-",'F4.2'!F146)</f>
        <v>-</v>
      </c>
      <c r="E146" s="109">
        <f>'F4.2'!H146</f>
        <v>0</v>
      </c>
      <c r="F146" s="109">
        <f>'F4.2'!T146</f>
        <v>0</v>
      </c>
      <c r="G146" s="109">
        <f>'F4.2'!AS146</f>
        <v>0</v>
      </c>
      <c r="H146" s="109">
        <f t="shared" si="18"/>
        <v>0</v>
      </c>
      <c r="I146" s="109">
        <f>'F4.2'!U146</f>
        <v>0</v>
      </c>
      <c r="J146" s="109">
        <f>'F4.2'!AT146</f>
        <v>0</v>
      </c>
      <c r="K146" s="109"/>
      <c r="L146" s="109"/>
      <c r="M146" s="109">
        <f t="shared" si="19"/>
        <v>0</v>
      </c>
      <c r="N146" s="109">
        <f t="shared" si="20"/>
        <v>0</v>
      </c>
    </row>
    <row r="147" spans="1:14" s="95" customFormat="1" ht="31.5" hidden="1" outlineLevel="1">
      <c r="A147" s="282">
        <f>'F4.2'!A147</f>
        <v>4.0999999999999996</v>
      </c>
      <c r="B147" s="282" t="str">
        <f>'F4.2'!B147</f>
        <v>Implementation of flexible operation solutions for technical minimum operation of 2x500MW, BTPS.</v>
      </c>
      <c r="C147" s="40"/>
      <c r="D147" s="159" t="str">
        <f>IF('F4.2'!F147=0,"-",'F4.2'!F147)</f>
        <v>-</v>
      </c>
      <c r="E147" s="109">
        <f>'F4.2'!H147</f>
        <v>0</v>
      </c>
      <c r="F147" s="109">
        <f>'F4.2'!T147</f>
        <v>0</v>
      </c>
      <c r="G147" s="109">
        <f>'F4.2'!AS147</f>
        <v>0</v>
      </c>
      <c r="H147" s="109">
        <f t="shared" si="18"/>
        <v>0</v>
      </c>
      <c r="I147" s="109">
        <f>'F4.2'!U147</f>
        <v>0</v>
      </c>
      <c r="J147" s="109">
        <f>'F4.2'!AT147</f>
        <v>0</v>
      </c>
      <c r="K147" s="109"/>
      <c r="L147" s="109"/>
      <c r="M147" s="109">
        <f t="shared" si="19"/>
        <v>0</v>
      </c>
      <c r="N147" s="109">
        <f t="shared" si="20"/>
        <v>0</v>
      </c>
    </row>
    <row r="148" spans="1:14" s="10" customFormat="1" ht="15.75" hidden="1" outlineLevel="1">
      <c r="A148" s="345">
        <f>'F4.2'!A148</f>
        <v>0</v>
      </c>
      <c r="B148" s="345" t="str">
        <f>'F4.2'!B148</f>
        <v xml:space="preserve">FY 2027-28 </v>
      </c>
      <c r="C148" s="40"/>
      <c r="D148" s="159" t="str">
        <f>IF('F4.2'!F148=0,"-",'F4.2'!F148)</f>
        <v>-</v>
      </c>
      <c r="E148" s="109">
        <f>'F4.2'!H148</f>
        <v>0</v>
      </c>
      <c r="F148" s="109">
        <f>'F4.2'!T148</f>
        <v>0</v>
      </c>
      <c r="G148" s="109">
        <f>'F4.2'!AS148</f>
        <v>0</v>
      </c>
      <c r="H148" s="109">
        <f t="shared" si="18"/>
        <v>0</v>
      </c>
      <c r="I148" s="109">
        <f>'F4.2'!U148</f>
        <v>0</v>
      </c>
      <c r="J148" s="109">
        <f>'F4.2'!AT148</f>
        <v>0</v>
      </c>
      <c r="K148" s="109"/>
      <c r="L148" s="109"/>
      <c r="M148" s="109">
        <f t="shared" si="19"/>
        <v>0</v>
      </c>
      <c r="N148" s="109">
        <f t="shared" si="20"/>
        <v>0</v>
      </c>
    </row>
    <row r="149" spans="1:14" s="95" customFormat="1" ht="31.5" hidden="1" outlineLevel="1">
      <c r="A149" s="352">
        <f>'F4.2'!A149</f>
        <v>1</v>
      </c>
      <c r="B149" s="353" t="str">
        <f>'F4.2'!B149</f>
        <v>Supply,Installation and commissioning of Boiler performance and reliability improvement schemes at BTPS 2x500MW.</v>
      </c>
      <c r="C149" s="40"/>
      <c r="D149" s="159" t="str">
        <f>IF('F4.2'!F149=0,"-",'F4.2'!F149)</f>
        <v>-</v>
      </c>
      <c r="E149" s="109">
        <f>'F4.2'!H149</f>
        <v>0</v>
      </c>
      <c r="F149" s="109">
        <f>'F4.2'!T149</f>
        <v>0</v>
      </c>
      <c r="G149" s="109">
        <f>'F4.2'!AS149</f>
        <v>0</v>
      </c>
      <c r="H149" s="109">
        <f t="shared" si="18"/>
        <v>0</v>
      </c>
      <c r="I149" s="109">
        <f>'F4.2'!U149</f>
        <v>0</v>
      </c>
      <c r="J149" s="109">
        <f>'F4.2'!AT149</f>
        <v>0</v>
      </c>
      <c r="K149" s="109"/>
      <c r="L149" s="109"/>
      <c r="M149" s="109">
        <f t="shared" si="19"/>
        <v>0</v>
      </c>
      <c r="N149" s="109">
        <f t="shared" si="20"/>
        <v>0</v>
      </c>
    </row>
    <row r="150" spans="1:14" s="95" customFormat="1" ht="31.5" hidden="1" outlineLevel="1">
      <c r="A150" s="282">
        <f>'F4.2'!A150</f>
        <v>1.1000000000000001</v>
      </c>
      <c r="B150" s="282" t="str">
        <f>'F4.2'!B150</f>
        <v>Procurement of  M/s Torishima, Japan make, 350 KW, 6.6KV, Boiler Circulating Water (BCW) Pump Motors at BTPS 2x500MW.</v>
      </c>
      <c r="C150" s="40"/>
      <c r="D150" s="159" t="str">
        <f>IF('F4.2'!F150=0,"-",'F4.2'!F150)</f>
        <v>-</v>
      </c>
      <c r="E150" s="109">
        <f>'F4.2'!H150</f>
        <v>0</v>
      </c>
      <c r="F150" s="109">
        <f>'F4.2'!T150</f>
        <v>0</v>
      </c>
      <c r="G150" s="109">
        <f>'F4.2'!AS150</f>
        <v>0</v>
      </c>
      <c r="H150" s="109">
        <f t="shared" si="18"/>
        <v>0</v>
      </c>
      <c r="I150" s="109">
        <f>'F4.2'!U150</f>
        <v>0</v>
      </c>
      <c r="J150" s="109">
        <f>'F4.2'!AT150</f>
        <v>0</v>
      </c>
      <c r="K150" s="109"/>
      <c r="L150" s="109"/>
      <c r="M150" s="109">
        <f t="shared" si="19"/>
        <v>0</v>
      </c>
      <c r="N150" s="109">
        <f t="shared" si="20"/>
        <v>0</v>
      </c>
    </row>
    <row r="151" spans="1:14" s="95" customFormat="1" ht="31.5" hidden="1" outlineLevel="1">
      <c r="A151" s="282">
        <f>'F4.2'!A151</f>
        <v>1.2</v>
      </c>
      <c r="B151" s="282" t="str">
        <f>'F4.2'!B151</f>
        <v>Installation commissioning of Online DC Earth fault monitoring system at 220V DCDB at 500MW U-4&amp;5.</v>
      </c>
      <c r="C151" s="40"/>
      <c r="D151" s="159" t="str">
        <f>IF('F4.2'!F151=0,"-",'F4.2'!F151)</f>
        <v>-</v>
      </c>
      <c r="E151" s="109">
        <f>'F4.2'!H151</f>
        <v>0</v>
      </c>
      <c r="F151" s="109">
        <f>'F4.2'!T151</f>
        <v>0</v>
      </c>
      <c r="G151" s="109">
        <f>'F4.2'!AS151</f>
        <v>0</v>
      </c>
      <c r="H151" s="109">
        <f t="shared" si="18"/>
        <v>0</v>
      </c>
      <c r="I151" s="109">
        <f>'F4.2'!U151</f>
        <v>0</v>
      </c>
      <c r="J151" s="109">
        <f>'F4.2'!AT151</f>
        <v>0</v>
      </c>
      <c r="K151" s="109"/>
      <c r="L151" s="109"/>
      <c r="M151" s="109">
        <f t="shared" si="19"/>
        <v>0</v>
      </c>
      <c r="N151" s="109">
        <f t="shared" si="20"/>
        <v>0</v>
      </c>
    </row>
    <row r="152" spans="1:14" s="95" customFormat="1" ht="31.5" hidden="1" outlineLevel="1">
      <c r="A152" s="282">
        <f>'F4.2'!A152</f>
        <v>1.3</v>
      </c>
      <c r="B152" s="282" t="str">
        <f>'F4.2'!B152</f>
        <v>Design,  supply, erection, comms. Of ID VFD &amp; AHP transformers for 2x500MW BTPS.</v>
      </c>
      <c r="C152" s="40"/>
      <c r="D152" s="159" t="str">
        <f>IF('F4.2'!F152=0,"-",'F4.2'!F152)</f>
        <v>-</v>
      </c>
      <c r="E152" s="109">
        <f>'F4.2'!H152</f>
        <v>0</v>
      </c>
      <c r="F152" s="109">
        <f>'F4.2'!T152</f>
        <v>0</v>
      </c>
      <c r="G152" s="109">
        <f>'F4.2'!AS152</f>
        <v>0</v>
      </c>
      <c r="H152" s="109">
        <f t="shared" si="18"/>
        <v>0</v>
      </c>
      <c r="I152" s="109">
        <f>'F4.2'!U152</f>
        <v>0</v>
      </c>
      <c r="J152" s="109">
        <f>'F4.2'!AT152</f>
        <v>0</v>
      </c>
      <c r="K152" s="109"/>
      <c r="L152" s="109"/>
      <c r="M152" s="109">
        <f t="shared" si="19"/>
        <v>0</v>
      </c>
      <c r="N152" s="109">
        <f t="shared" si="20"/>
        <v>0</v>
      </c>
    </row>
    <row r="153" spans="1:14" s="95" customFormat="1" ht="31.5" hidden="1" outlineLevel="1">
      <c r="A153" s="282">
        <f>'F4.2'!A153</f>
        <v>1.4</v>
      </c>
      <c r="B153" s="282" t="str">
        <f>'F4.2'!B153</f>
        <v>Design,supply,installation and commissioning of Energy efficient  System for illumination at BTPS 2x500MW.</v>
      </c>
      <c r="C153" s="40"/>
      <c r="D153" s="159" t="str">
        <f>IF('F4.2'!F153=0,"-",'F4.2'!F153)</f>
        <v>-</v>
      </c>
      <c r="E153" s="109">
        <f>'F4.2'!H153</f>
        <v>0</v>
      </c>
      <c r="F153" s="109">
        <f>'F4.2'!T153</f>
        <v>0</v>
      </c>
      <c r="G153" s="109">
        <f>'F4.2'!AS153</f>
        <v>0</v>
      </c>
      <c r="H153" s="109">
        <f t="shared" si="18"/>
        <v>0</v>
      </c>
      <c r="I153" s="109">
        <f>'F4.2'!U153</f>
        <v>0</v>
      </c>
      <c r="J153" s="109">
        <f>'F4.2'!AT153</f>
        <v>0</v>
      </c>
      <c r="K153" s="109"/>
      <c r="L153" s="109"/>
      <c r="M153" s="109">
        <f t="shared" si="19"/>
        <v>0</v>
      </c>
      <c r="N153" s="109">
        <f t="shared" si="20"/>
        <v>0</v>
      </c>
    </row>
    <row r="154" spans="1:14" s="10" customFormat="1" ht="31.5" hidden="1" outlineLevel="1">
      <c r="A154" s="282">
        <f>'F4.2'!A154</f>
        <v>1.5</v>
      </c>
      <c r="B154" s="282" t="str">
        <f>'F4.2'!B154</f>
        <v>Procurement of  Main Gear unit assembly of electrical Actuators in 2x500MW BTPS</v>
      </c>
      <c r="C154" s="40"/>
      <c r="D154" s="159" t="str">
        <f>IF('F4.2'!F154=0,"-",'F4.2'!F154)</f>
        <v>-</v>
      </c>
      <c r="E154" s="109">
        <f>'F4.2'!H154</f>
        <v>0</v>
      </c>
      <c r="F154" s="109">
        <f>'F4.2'!T154</f>
        <v>0</v>
      </c>
      <c r="G154" s="109">
        <f>'F4.2'!AS154</f>
        <v>0</v>
      </c>
      <c r="H154" s="109">
        <f t="shared" si="18"/>
        <v>0</v>
      </c>
      <c r="I154" s="109">
        <f>'F4.2'!U154</f>
        <v>0</v>
      </c>
      <c r="J154" s="109">
        <f>'F4.2'!AT154</f>
        <v>0</v>
      </c>
      <c r="K154" s="109"/>
      <c r="L154" s="109"/>
      <c r="M154" s="109">
        <f t="shared" si="19"/>
        <v>0</v>
      </c>
      <c r="N154" s="109">
        <f t="shared" si="20"/>
        <v>0</v>
      </c>
    </row>
    <row r="155" spans="1:14" s="95" customFormat="1" ht="31.5" hidden="1" outlineLevel="1">
      <c r="A155" s="282">
        <f>'F4.2'!A155</f>
        <v>1.6</v>
      </c>
      <c r="B155" s="282" t="str">
        <f>'F4.2'!B155</f>
        <v>Supply, erection, commissioning &amp; site testing of 360V, 750 AH Station UPS Battery Sets  along with accessories for Unit No.5 at BTPS 2x500MW.</v>
      </c>
      <c r="C155" s="40"/>
      <c r="D155" s="159" t="str">
        <f>IF('F4.2'!F155=0,"-",'F4.2'!F155)</f>
        <v>-</v>
      </c>
      <c r="E155" s="109">
        <f>'F4.2'!H155</f>
        <v>0</v>
      </c>
      <c r="F155" s="109">
        <f>'F4.2'!T155</f>
        <v>0</v>
      </c>
      <c r="G155" s="109">
        <f>'F4.2'!AS155</f>
        <v>0</v>
      </c>
      <c r="H155" s="109">
        <f t="shared" si="18"/>
        <v>0</v>
      </c>
      <c r="I155" s="109">
        <f>'F4.2'!U155</f>
        <v>0</v>
      </c>
      <c r="J155" s="109">
        <f>'F4.2'!AT155</f>
        <v>0</v>
      </c>
      <c r="K155" s="109"/>
      <c r="L155" s="109"/>
      <c r="M155" s="109">
        <f t="shared" si="19"/>
        <v>0</v>
      </c>
      <c r="N155" s="109">
        <f t="shared" si="20"/>
        <v>0</v>
      </c>
    </row>
    <row r="156" spans="1:14" s="10" customFormat="1" ht="15.75" hidden="1" outlineLevel="1">
      <c r="A156" s="282">
        <f>'F4.2'!A156</f>
        <v>1.7</v>
      </c>
      <c r="B156" s="282" t="str">
        <f>'F4.2'!B156</f>
        <v xml:space="preserve">Upgradation of EWLI system  at Bhusawal TPS 2x500W </v>
      </c>
      <c r="C156" s="40"/>
      <c r="D156" s="159" t="str">
        <f>IF('F4.2'!F156=0,"-",'F4.2'!F156)</f>
        <v>-</v>
      </c>
      <c r="E156" s="109">
        <f>'F4.2'!H156</f>
        <v>0</v>
      </c>
      <c r="F156" s="109">
        <f>'F4.2'!T156</f>
        <v>0</v>
      </c>
      <c r="G156" s="109">
        <f>'F4.2'!AS156</f>
        <v>0</v>
      </c>
      <c r="H156" s="109">
        <f t="shared" si="18"/>
        <v>0</v>
      </c>
      <c r="I156" s="109">
        <f>'F4.2'!U156</f>
        <v>0</v>
      </c>
      <c r="J156" s="109">
        <f>'F4.2'!AT156</f>
        <v>0</v>
      </c>
      <c r="K156" s="109"/>
      <c r="L156" s="109"/>
      <c r="M156" s="109">
        <f t="shared" si="19"/>
        <v>0</v>
      </c>
      <c r="N156" s="109">
        <f t="shared" si="20"/>
        <v>0</v>
      </c>
    </row>
    <row r="157" spans="1:14" s="95" customFormat="1" ht="47.25" hidden="1" outlineLevel="1">
      <c r="A157" s="352">
        <f>'F4.2'!A157</f>
        <v>2</v>
      </c>
      <c r="B157" s="353" t="str">
        <f>'F4.2'!B157</f>
        <v>Performance improvement of Bottom ash evacualtion system to reduce auxillary power consumption, water consumption &amp; environmental pollution at 2X500MW, Bhusawal TPS</v>
      </c>
      <c r="C157" s="40"/>
      <c r="D157" s="159" t="str">
        <f>IF('F4.2'!F157=0,"-",'F4.2'!F157)</f>
        <v>-</v>
      </c>
      <c r="E157" s="109">
        <f>'F4.2'!H157</f>
        <v>0</v>
      </c>
      <c r="F157" s="109">
        <f>'F4.2'!T157</f>
        <v>0</v>
      </c>
      <c r="G157" s="109">
        <f>'F4.2'!AS157</f>
        <v>0</v>
      </c>
      <c r="H157" s="109">
        <f t="shared" si="18"/>
        <v>0</v>
      </c>
      <c r="I157" s="109">
        <f>'F4.2'!U157</f>
        <v>0</v>
      </c>
      <c r="J157" s="109">
        <f>'F4.2'!AT157</f>
        <v>0</v>
      </c>
      <c r="K157" s="109"/>
      <c r="L157" s="109"/>
      <c r="M157" s="109">
        <f t="shared" si="19"/>
        <v>0</v>
      </c>
      <c r="N157" s="109">
        <f t="shared" si="20"/>
        <v>0</v>
      </c>
    </row>
    <row r="158" spans="1:14" s="10" customFormat="1" ht="31.5" hidden="1" outlineLevel="1">
      <c r="A158" s="282">
        <f>'F4.2'!A158</f>
        <v>2.1</v>
      </c>
      <c r="B158" s="282" t="str">
        <f>'F4.2'!B158</f>
        <v>Modification of latest design AR 200/550 Ash slurry pump assembly including auxillaries at AHP, 2x500MW, BTPS.</v>
      </c>
      <c r="C158" s="40"/>
      <c r="D158" s="159" t="str">
        <f>IF('F4.2'!F158=0,"-",'F4.2'!F158)</f>
        <v>-</v>
      </c>
      <c r="E158" s="109">
        <f>'F4.2'!H158</f>
        <v>0</v>
      </c>
      <c r="F158" s="109">
        <f>'F4.2'!T158</f>
        <v>0</v>
      </c>
      <c r="G158" s="109">
        <f>'F4.2'!AS158</f>
        <v>0</v>
      </c>
      <c r="H158" s="109">
        <f t="shared" si="18"/>
        <v>0</v>
      </c>
      <c r="I158" s="109">
        <f>'F4.2'!U158</f>
        <v>0</v>
      </c>
      <c r="J158" s="109">
        <f>'F4.2'!AT158</f>
        <v>0</v>
      </c>
      <c r="K158" s="109"/>
      <c r="L158" s="109"/>
      <c r="M158" s="109">
        <f t="shared" si="19"/>
        <v>0</v>
      </c>
      <c r="N158" s="109">
        <f t="shared" si="20"/>
        <v>0</v>
      </c>
    </row>
    <row r="159" spans="1:14" s="95" customFormat="1" ht="31.5" hidden="1" outlineLevel="1">
      <c r="A159" s="282">
        <f>'F4.2'!A159</f>
        <v>2.2000000000000002</v>
      </c>
      <c r="B159" s="282" t="str">
        <f>'F4.2'!B159</f>
        <v>Modification of single roll reversible clinker grinder system at AHP, 2x500MW, BTPS</v>
      </c>
      <c r="C159" s="40"/>
      <c r="D159" s="159" t="str">
        <f>IF('F4.2'!F159=0,"-",'F4.2'!F159)</f>
        <v>-</v>
      </c>
      <c r="E159" s="109">
        <f>'F4.2'!H159</f>
        <v>0</v>
      </c>
      <c r="F159" s="109">
        <f>'F4.2'!T159</f>
        <v>0</v>
      </c>
      <c r="G159" s="109">
        <f>'F4.2'!AS159</f>
        <v>0</v>
      </c>
      <c r="H159" s="109">
        <f t="shared" si="18"/>
        <v>0</v>
      </c>
      <c r="I159" s="109">
        <f>'F4.2'!U159</f>
        <v>0</v>
      </c>
      <c r="J159" s="109">
        <f>'F4.2'!AT159</f>
        <v>0</v>
      </c>
      <c r="K159" s="109"/>
      <c r="L159" s="109"/>
      <c r="M159" s="109">
        <f t="shared" si="19"/>
        <v>0</v>
      </c>
      <c r="N159" s="109">
        <f t="shared" si="20"/>
        <v>0</v>
      </c>
    </row>
    <row r="160" spans="1:14" s="95" customFormat="1" ht="31.5" hidden="1" outlineLevel="1">
      <c r="A160" s="282">
        <f>'F4.2'!A160</f>
        <v>2.2999999999999998</v>
      </c>
      <c r="B160" s="282" t="str">
        <f>'F4.2'!B160</f>
        <v>Modification of bottom ash &amp; coarse ash slurry pipe line disposal system at AHP 2X500 MW BTPS</v>
      </c>
      <c r="C160" s="40"/>
      <c r="D160" s="159" t="str">
        <f>IF('F4.2'!F160=0,"-",'F4.2'!F160)</f>
        <v>-</v>
      </c>
      <c r="E160" s="109">
        <f>'F4.2'!H160</f>
        <v>0</v>
      </c>
      <c r="F160" s="109">
        <f>'F4.2'!T160</f>
        <v>0</v>
      </c>
      <c r="G160" s="109">
        <f>'F4.2'!AS160</f>
        <v>0</v>
      </c>
      <c r="H160" s="109">
        <f t="shared" si="18"/>
        <v>0</v>
      </c>
      <c r="I160" s="109">
        <f>'F4.2'!U160</f>
        <v>0</v>
      </c>
      <c r="J160" s="109">
        <f>'F4.2'!AT160</f>
        <v>0</v>
      </c>
      <c r="K160" s="109"/>
      <c r="L160" s="109"/>
      <c r="M160" s="109">
        <f t="shared" si="19"/>
        <v>0</v>
      </c>
      <c r="N160" s="109">
        <f t="shared" si="20"/>
        <v>0</v>
      </c>
    </row>
    <row r="161" spans="1:14" s="10" customFormat="1" ht="15.75" hidden="1" outlineLevel="1">
      <c r="A161" s="352">
        <f>'F4.2'!A161</f>
        <v>3</v>
      </c>
      <c r="B161" s="353" t="str">
        <f>'F4.2'!B161</f>
        <v>Boiler Reliability &amp; Availability improvement at 2x500MW, Bhusawal TPS.</v>
      </c>
      <c r="C161" s="40"/>
      <c r="D161" s="159" t="str">
        <f>IF('F4.2'!F161=0,"-",'F4.2'!F161)</f>
        <v>-</v>
      </c>
      <c r="E161" s="109">
        <f>'F4.2'!H161</f>
        <v>0</v>
      </c>
      <c r="F161" s="109">
        <f>'F4.2'!T161</f>
        <v>0</v>
      </c>
      <c r="G161" s="109">
        <f>'F4.2'!AS161</f>
        <v>0</v>
      </c>
      <c r="H161" s="109">
        <f t="shared" si="18"/>
        <v>0</v>
      </c>
      <c r="I161" s="109">
        <f>'F4.2'!U161</f>
        <v>0</v>
      </c>
      <c r="J161" s="109">
        <f>'F4.2'!AT161</f>
        <v>0</v>
      </c>
      <c r="K161" s="109"/>
      <c r="L161" s="109"/>
      <c r="M161" s="109">
        <f t="shared" si="19"/>
        <v>0</v>
      </c>
      <c r="N161" s="109">
        <f t="shared" si="20"/>
        <v>0</v>
      </c>
    </row>
    <row r="162" spans="1:14" s="95" customFormat="1" ht="15.75" hidden="1" outlineLevel="1">
      <c r="A162" s="282">
        <f>'F4.2'!A162</f>
        <v>3.1</v>
      </c>
      <c r="B162" s="282" t="str">
        <f>'F4.2'!B162</f>
        <v>Procurement of Boiler Coils (CRH &amp;HRH) at 2x500MW BTPS.</v>
      </c>
      <c r="C162" s="40"/>
      <c r="D162" s="159" t="str">
        <f>IF('F4.2'!F162=0,"-",'F4.2'!F162)</f>
        <v>-</v>
      </c>
      <c r="E162" s="109">
        <f>'F4.2'!H162</f>
        <v>0</v>
      </c>
      <c r="F162" s="109">
        <f>'F4.2'!T162</f>
        <v>0</v>
      </c>
      <c r="G162" s="109">
        <f>'F4.2'!AS162</f>
        <v>0</v>
      </c>
      <c r="H162" s="109">
        <f t="shared" si="18"/>
        <v>0</v>
      </c>
      <c r="I162" s="109">
        <f>'F4.2'!U162</f>
        <v>0</v>
      </c>
      <c r="J162" s="109">
        <f>'F4.2'!AT162</f>
        <v>0</v>
      </c>
      <c r="K162" s="109"/>
      <c r="L162" s="109"/>
      <c r="M162" s="109">
        <f t="shared" si="19"/>
        <v>0</v>
      </c>
      <c r="N162" s="109">
        <f t="shared" si="20"/>
        <v>0</v>
      </c>
    </row>
    <row r="163" spans="1:14" s="95" customFormat="1" ht="15.75" hidden="1" outlineLevel="1">
      <c r="A163" s="282">
        <f>'F4.2'!A163</f>
        <v>3.2</v>
      </c>
      <c r="B163" s="282" t="str">
        <f>'F4.2'!B163</f>
        <v>Procurement of ID fan impeller with shaft at 2x500 MW BTPS.</v>
      </c>
      <c r="C163" s="40"/>
      <c r="D163" s="159" t="str">
        <f>IF('F4.2'!F163=0,"-",'F4.2'!F163)</f>
        <v>-</v>
      </c>
      <c r="E163" s="109">
        <f>'F4.2'!H163</f>
        <v>0</v>
      </c>
      <c r="F163" s="109">
        <f>'F4.2'!T163</f>
        <v>0</v>
      </c>
      <c r="G163" s="109">
        <f>'F4.2'!AS163</f>
        <v>0</v>
      </c>
      <c r="H163" s="109">
        <f t="shared" si="18"/>
        <v>0</v>
      </c>
      <c r="I163" s="109">
        <f>'F4.2'!U163</f>
        <v>0</v>
      </c>
      <c r="J163" s="109">
        <f>'F4.2'!AT163</f>
        <v>0</v>
      </c>
      <c r="K163" s="109"/>
      <c r="L163" s="109"/>
      <c r="M163" s="109">
        <f t="shared" si="19"/>
        <v>0</v>
      </c>
      <c r="N163" s="109">
        <f t="shared" si="20"/>
        <v>0</v>
      </c>
    </row>
    <row r="164" spans="1:14" s="10" customFormat="1" ht="31.5" hidden="1" outlineLevel="1">
      <c r="A164" s="282">
        <f>'F4.2'!A164</f>
        <v>3.3</v>
      </c>
      <c r="B164" s="282" t="str">
        <f>'F4.2'!B164</f>
        <v>Procurement SH,RH,MS outlet valves with actuator and motor at 2x500 MW BTPS.</v>
      </c>
      <c r="C164" s="40"/>
      <c r="D164" s="159" t="str">
        <f>IF('F4.2'!F164=0,"-",'F4.2'!F164)</f>
        <v>-</v>
      </c>
      <c r="E164" s="109">
        <f>'F4.2'!H164</f>
        <v>0</v>
      </c>
      <c r="F164" s="109">
        <f>'F4.2'!T164</f>
        <v>0</v>
      </c>
      <c r="G164" s="109">
        <f>'F4.2'!AS164</f>
        <v>0</v>
      </c>
      <c r="H164" s="109">
        <f t="shared" si="18"/>
        <v>0</v>
      </c>
      <c r="I164" s="109">
        <f>'F4.2'!U164</f>
        <v>0</v>
      </c>
      <c r="J164" s="109">
        <f>'F4.2'!AT164</f>
        <v>0</v>
      </c>
      <c r="K164" s="109"/>
      <c r="L164" s="109"/>
      <c r="M164" s="109">
        <f t="shared" si="19"/>
        <v>0</v>
      </c>
      <c r="N164" s="109">
        <f t="shared" si="20"/>
        <v>0</v>
      </c>
    </row>
    <row r="165" spans="1:14" s="95" customFormat="1" ht="15.75" hidden="1" outlineLevel="1">
      <c r="A165" s="352">
        <f>'F4.2'!A165</f>
        <v>4</v>
      </c>
      <c r="B165" s="353" t="str">
        <f>'F4.2'!B165</f>
        <v>CHP Infrastructure Development Schemes</v>
      </c>
      <c r="C165" s="40"/>
      <c r="D165" s="159" t="str">
        <f>IF('F4.2'!F165=0,"-",'F4.2'!F165)</f>
        <v>-</v>
      </c>
      <c r="E165" s="109">
        <f>'F4.2'!H165</f>
        <v>0</v>
      </c>
      <c r="F165" s="109">
        <f>'F4.2'!T165</f>
        <v>0</v>
      </c>
      <c r="G165" s="109">
        <f>'F4.2'!AS165</f>
        <v>0</v>
      </c>
      <c r="H165" s="109">
        <f t="shared" si="18"/>
        <v>0</v>
      </c>
      <c r="I165" s="109">
        <f>'F4.2'!U165</f>
        <v>0</v>
      </c>
      <c r="J165" s="109">
        <f>'F4.2'!AT165</f>
        <v>0</v>
      </c>
      <c r="K165" s="109"/>
      <c r="L165" s="109"/>
      <c r="M165" s="109">
        <f t="shared" si="19"/>
        <v>0</v>
      </c>
      <c r="N165" s="109">
        <f t="shared" si="20"/>
        <v>0</v>
      </c>
    </row>
    <row r="166" spans="1:14" s="95" customFormat="1" ht="31.5" hidden="1" outlineLevel="1">
      <c r="A166" s="282">
        <f>'F4.2'!A166</f>
        <v>4.0999999999999996</v>
      </c>
      <c r="B166" s="282" t="str">
        <f>'F4.2'!B166</f>
        <v>Supply, installation and commissioning PLC system on a single platform to match with external aspect &amp; process improvement at CHP 2x500MW BTPS.</v>
      </c>
      <c r="C166" s="40"/>
      <c r="D166" s="159" t="str">
        <f>IF('F4.2'!F166=0,"-",'F4.2'!F166)</f>
        <v>-</v>
      </c>
      <c r="E166" s="109">
        <f>'F4.2'!H166</f>
        <v>0</v>
      </c>
      <c r="F166" s="109">
        <f>'F4.2'!T166</f>
        <v>0</v>
      </c>
      <c r="G166" s="109">
        <f>'F4.2'!AS166</f>
        <v>0</v>
      </c>
      <c r="H166" s="109">
        <f t="shared" si="18"/>
        <v>0</v>
      </c>
      <c r="I166" s="109">
        <f>'F4.2'!U166</f>
        <v>0</v>
      </c>
      <c r="J166" s="109">
        <f>'F4.2'!AT166</f>
        <v>0</v>
      </c>
      <c r="K166" s="109"/>
      <c r="L166" s="109"/>
      <c r="M166" s="109">
        <f t="shared" si="19"/>
        <v>0</v>
      </c>
      <c r="N166" s="109">
        <f t="shared" si="20"/>
        <v>0</v>
      </c>
    </row>
    <row r="167" spans="1:14" s="95" customFormat="1" ht="31.5" hidden="1" outlineLevel="1">
      <c r="A167" s="282">
        <f>'F4.2'!A167</f>
        <v>4.2</v>
      </c>
      <c r="B167" s="282" t="str">
        <f>'F4.2'!B167</f>
        <v>Supply, installation, retrofitting and commissioning of HT breaker at HT Switchgear in CHP 2x500MW BTPS</v>
      </c>
      <c r="C167" s="40"/>
      <c r="D167" s="159" t="str">
        <f>IF('F4.2'!F167=0,"-",'F4.2'!F167)</f>
        <v>-</v>
      </c>
      <c r="E167" s="109">
        <f>'F4.2'!H167</f>
        <v>0</v>
      </c>
      <c r="F167" s="109">
        <f>'F4.2'!T167</f>
        <v>0</v>
      </c>
      <c r="G167" s="109">
        <f>'F4.2'!AS167</f>
        <v>0</v>
      </c>
      <c r="H167" s="109">
        <f t="shared" ref="H167:H230" si="21">F167-G167</f>
        <v>0</v>
      </c>
      <c r="I167" s="109">
        <f>'F4.2'!U167</f>
        <v>0</v>
      </c>
      <c r="J167" s="109">
        <f>'F4.2'!AT167</f>
        <v>0</v>
      </c>
      <c r="K167" s="109"/>
      <c r="L167" s="109"/>
      <c r="M167" s="109">
        <f t="shared" ref="M167:M230" si="22">SUM(J167:L167)</f>
        <v>0</v>
      </c>
      <c r="N167" s="109">
        <f t="shared" ref="N167:N230" si="23">H167+I167-M167</f>
        <v>0</v>
      </c>
    </row>
    <row r="168" spans="1:14" s="95" customFormat="1" ht="31.5" hidden="1" outlineLevel="1">
      <c r="A168" s="282">
        <f>'F4.2'!A168</f>
        <v>4.3</v>
      </c>
      <c r="B168" s="282" t="str">
        <f>'F4.2'!B168</f>
        <v>Supply, installation, retrofitting and commissioning of LT breaker at LT Switchgear in CHP 2x500MW BTPS.</v>
      </c>
      <c r="C168" s="40"/>
      <c r="D168" s="159" t="str">
        <f>IF('F4.2'!F168=0,"-",'F4.2'!F168)</f>
        <v>-</v>
      </c>
      <c r="E168" s="109">
        <f>'F4.2'!H168</f>
        <v>0</v>
      </c>
      <c r="F168" s="109">
        <f>'F4.2'!T168</f>
        <v>0</v>
      </c>
      <c r="G168" s="109">
        <f>'F4.2'!AS168</f>
        <v>0</v>
      </c>
      <c r="H168" s="109">
        <f t="shared" si="21"/>
        <v>0</v>
      </c>
      <c r="I168" s="109">
        <f>'F4.2'!U168</f>
        <v>0</v>
      </c>
      <c r="J168" s="109">
        <f>'F4.2'!AT168</f>
        <v>0</v>
      </c>
      <c r="K168" s="109"/>
      <c r="L168" s="109"/>
      <c r="M168" s="109">
        <f t="shared" si="22"/>
        <v>0</v>
      </c>
      <c r="N168" s="109">
        <f t="shared" si="23"/>
        <v>0</v>
      </c>
    </row>
    <row r="169" spans="1:14" s="95" customFormat="1" ht="31.5" hidden="1" outlineLevel="1">
      <c r="A169" s="282">
        <f>'F4.2'!A169</f>
        <v>4.4000000000000004</v>
      </c>
      <c r="B169" s="282" t="str">
        <f>'F4.2'!B169</f>
        <v>Supply, Installation &amp; Commissioning of  Magnetic Separators at CHP 2x 500MW BTPS Deepnagar</v>
      </c>
      <c r="C169" s="40"/>
      <c r="D169" s="159" t="str">
        <f>IF('F4.2'!F169=0,"-",'F4.2'!F169)</f>
        <v>-</v>
      </c>
      <c r="E169" s="109">
        <f>'F4.2'!H169</f>
        <v>0</v>
      </c>
      <c r="F169" s="109">
        <f>'F4.2'!T169</f>
        <v>0</v>
      </c>
      <c r="G169" s="109">
        <f>'F4.2'!AS169</f>
        <v>0</v>
      </c>
      <c r="H169" s="109">
        <f t="shared" si="21"/>
        <v>0</v>
      </c>
      <c r="I169" s="109">
        <f>'F4.2'!U169</f>
        <v>0</v>
      </c>
      <c r="J169" s="109">
        <f>'F4.2'!AT169</f>
        <v>0</v>
      </c>
      <c r="K169" s="109"/>
      <c r="L169" s="109"/>
      <c r="M169" s="109">
        <f t="shared" si="22"/>
        <v>0</v>
      </c>
      <c r="N169" s="109">
        <f t="shared" si="23"/>
        <v>0</v>
      </c>
    </row>
    <row r="170" spans="1:14" s="95" customFormat="1" ht="31.5" hidden="1" outlineLevel="1">
      <c r="A170" s="282">
        <f>'F4.2'!A170</f>
        <v>4.5</v>
      </c>
      <c r="B170" s="282" t="str">
        <f>'F4.2'!B170</f>
        <v>Supply, Installation &amp; Commissioning Flameproof lighting at CHP 2x 500MW BTPS Deepnagar</v>
      </c>
      <c r="C170" s="40"/>
      <c r="D170" s="159" t="str">
        <f>IF('F4.2'!F170=0,"-",'F4.2'!F170)</f>
        <v>-</v>
      </c>
      <c r="E170" s="109">
        <f>'F4.2'!H170</f>
        <v>0</v>
      </c>
      <c r="F170" s="109">
        <f>'F4.2'!T170</f>
        <v>0</v>
      </c>
      <c r="G170" s="109">
        <f>'F4.2'!AS170</f>
        <v>0</v>
      </c>
      <c r="H170" s="109">
        <f t="shared" si="21"/>
        <v>0</v>
      </c>
      <c r="I170" s="109">
        <f>'F4.2'!U170</f>
        <v>0</v>
      </c>
      <c r="J170" s="109">
        <f>'F4.2'!AT170</f>
        <v>0</v>
      </c>
      <c r="K170" s="109"/>
      <c r="L170" s="109"/>
      <c r="M170" s="109">
        <f t="shared" si="22"/>
        <v>0</v>
      </c>
      <c r="N170" s="109">
        <f t="shared" si="23"/>
        <v>0</v>
      </c>
    </row>
    <row r="171" spans="1:14" s="95" customFormat="1" ht="15.75" hidden="1" outlineLevel="1">
      <c r="A171" s="282">
        <f>'F4.2'!A171</f>
        <v>4.5999999999999996</v>
      </c>
      <c r="B171" s="282" t="str">
        <f>'F4.2'!B171</f>
        <v>Supply, Installation &amp; upgradation of HT /LT relay at CHP BTPS.</v>
      </c>
      <c r="C171" s="40"/>
      <c r="D171" s="159" t="str">
        <f>IF('F4.2'!F171=0,"-",'F4.2'!F171)</f>
        <v>-</v>
      </c>
      <c r="E171" s="109">
        <f>'F4.2'!H171</f>
        <v>0</v>
      </c>
      <c r="F171" s="109">
        <f>'F4.2'!T171</f>
        <v>0</v>
      </c>
      <c r="G171" s="109">
        <f>'F4.2'!AS171</f>
        <v>0</v>
      </c>
      <c r="H171" s="109">
        <f t="shared" si="21"/>
        <v>0</v>
      </c>
      <c r="I171" s="109">
        <f>'F4.2'!U171</f>
        <v>0</v>
      </c>
      <c r="J171" s="109">
        <f>'F4.2'!AT171</f>
        <v>0</v>
      </c>
      <c r="K171" s="109"/>
      <c r="L171" s="109"/>
      <c r="M171" s="109">
        <f t="shared" si="22"/>
        <v>0</v>
      </c>
      <c r="N171" s="109">
        <f t="shared" si="23"/>
        <v>0</v>
      </c>
    </row>
    <row r="172" spans="1:14" s="95" customFormat="1" ht="31.5" hidden="1" outlineLevel="1">
      <c r="A172" s="352">
        <f>'F4.2'!A172</f>
        <v>5</v>
      </c>
      <c r="B172" s="353" t="str">
        <f>'F4.2'!B172</f>
        <v>Detail  Project report of improvement of Unloading in Coal handling Plant BTPS.</v>
      </c>
      <c r="C172" s="40"/>
      <c r="D172" s="159" t="str">
        <f>IF('F4.2'!F172=0,"-",'F4.2'!F172)</f>
        <v>-</v>
      </c>
      <c r="E172" s="109">
        <f>'F4.2'!H172</f>
        <v>0</v>
      </c>
      <c r="F172" s="109">
        <f>'F4.2'!T172</f>
        <v>0</v>
      </c>
      <c r="G172" s="109">
        <f>'F4.2'!AS172</f>
        <v>0</v>
      </c>
      <c r="H172" s="109">
        <f t="shared" si="21"/>
        <v>0</v>
      </c>
      <c r="I172" s="109">
        <f>'F4.2'!U172</f>
        <v>0</v>
      </c>
      <c r="J172" s="109">
        <f>'F4.2'!AT172</f>
        <v>0</v>
      </c>
      <c r="K172" s="109"/>
      <c r="L172" s="109"/>
      <c r="M172" s="109">
        <f t="shared" si="22"/>
        <v>0</v>
      </c>
      <c r="N172" s="109">
        <f t="shared" si="23"/>
        <v>0</v>
      </c>
    </row>
    <row r="173" spans="1:14" s="95" customFormat="1" ht="15.75" hidden="1" outlineLevel="1">
      <c r="A173" s="282">
        <f>'F4.2'!A173</f>
        <v>5.0999999999999996</v>
      </c>
      <c r="B173" s="282" t="str">
        <f>'F4.2'!B173</f>
        <v>Procurement of 04 no of locomotives for Coal handling Plant BTPS.</v>
      </c>
      <c r="C173" s="40"/>
      <c r="D173" s="159" t="str">
        <f>IF('F4.2'!F173=0,"-",'F4.2'!F173)</f>
        <v>-</v>
      </c>
      <c r="E173" s="109">
        <f>'F4.2'!H173</f>
        <v>0</v>
      </c>
      <c r="F173" s="109">
        <f>'F4.2'!T173</f>
        <v>0</v>
      </c>
      <c r="G173" s="109">
        <f>'F4.2'!AS173</f>
        <v>0</v>
      </c>
      <c r="H173" s="109">
        <f t="shared" si="21"/>
        <v>0</v>
      </c>
      <c r="I173" s="109">
        <f>'F4.2'!U173</f>
        <v>0</v>
      </c>
      <c r="J173" s="109">
        <f>'F4.2'!AT173</f>
        <v>0</v>
      </c>
      <c r="K173" s="109"/>
      <c r="L173" s="109"/>
      <c r="M173" s="109">
        <f t="shared" si="22"/>
        <v>0</v>
      </c>
      <c r="N173" s="109">
        <f t="shared" si="23"/>
        <v>0</v>
      </c>
    </row>
    <row r="174" spans="1:14" s="95" customFormat="1" ht="31.5" hidden="1" outlineLevel="1">
      <c r="A174" s="282">
        <f>'F4.2'!A174</f>
        <v>5.2</v>
      </c>
      <c r="B174" s="282" t="str">
        <f>'F4.2'!B174</f>
        <v>Design Supply Erection and Comission of Hour glass shape Coal diverting chutes with extra life wear resistant plates in CHP, BTPS.</v>
      </c>
      <c r="C174" s="40"/>
      <c r="D174" s="159" t="str">
        <f>IF('F4.2'!F174=0,"-",'F4.2'!F174)</f>
        <v>-</v>
      </c>
      <c r="E174" s="109">
        <f>'F4.2'!H174</f>
        <v>0</v>
      </c>
      <c r="F174" s="109">
        <f>'F4.2'!T174</f>
        <v>0</v>
      </c>
      <c r="G174" s="109">
        <f>'F4.2'!AS174</f>
        <v>0</v>
      </c>
      <c r="H174" s="109">
        <f t="shared" si="21"/>
        <v>0</v>
      </c>
      <c r="I174" s="109">
        <f>'F4.2'!U174</f>
        <v>0</v>
      </c>
      <c r="J174" s="109">
        <f>'F4.2'!AT174</f>
        <v>0</v>
      </c>
      <c r="K174" s="109"/>
      <c r="L174" s="109"/>
      <c r="M174" s="109">
        <f t="shared" si="22"/>
        <v>0</v>
      </c>
      <c r="N174" s="109">
        <f t="shared" si="23"/>
        <v>0</v>
      </c>
    </row>
    <row r="175" spans="1:14" s="95" customFormat="1" ht="31.5" hidden="1" outlineLevel="1">
      <c r="A175" s="282">
        <f>'F4.2'!A175</f>
        <v>5.3</v>
      </c>
      <c r="B175" s="282" t="str">
        <f>'F4.2'!B175</f>
        <v>Design Supply Erection and Comission of Inverted Y Shape  Coal diverting chutes with extra life wear resistant plates in CHP, BTPS.</v>
      </c>
      <c r="C175" s="40"/>
      <c r="D175" s="159" t="str">
        <f>IF('F4.2'!F175=0,"-",'F4.2'!F175)</f>
        <v>-</v>
      </c>
      <c r="E175" s="109">
        <f>'F4.2'!H175</f>
        <v>0</v>
      </c>
      <c r="F175" s="109">
        <f>'F4.2'!T175</f>
        <v>0</v>
      </c>
      <c r="G175" s="109">
        <f>'F4.2'!AS175</f>
        <v>0</v>
      </c>
      <c r="H175" s="109">
        <f t="shared" si="21"/>
        <v>0</v>
      </c>
      <c r="I175" s="109">
        <f>'F4.2'!U175</f>
        <v>0</v>
      </c>
      <c r="J175" s="109">
        <f>'F4.2'!AT175</f>
        <v>0</v>
      </c>
      <c r="K175" s="109"/>
      <c r="L175" s="109"/>
      <c r="M175" s="109">
        <f t="shared" si="22"/>
        <v>0</v>
      </c>
      <c r="N175" s="109">
        <f t="shared" si="23"/>
        <v>0</v>
      </c>
    </row>
    <row r="176" spans="1:14" s="95" customFormat="1" ht="31.5" hidden="1" outlineLevel="1">
      <c r="A176" s="282">
        <f>'F4.2'!A176</f>
        <v>5.4</v>
      </c>
      <c r="B176" s="282" t="str">
        <f>'F4.2'!B176</f>
        <v>Design Supply Erection and Comission of coal diverting chutes with extra life wear resistant plates in CHP BTPS.</v>
      </c>
      <c r="C176" s="40"/>
      <c r="D176" s="159" t="str">
        <f>IF('F4.2'!F176=0,"-",'F4.2'!F176)</f>
        <v>-</v>
      </c>
      <c r="E176" s="109">
        <f>'F4.2'!H176</f>
        <v>0</v>
      </c>
      <c r="F176" s="109">
        <f>'F4.2'!T176</f>
        <v>0</v>
      </c>
      <c r="G176" s="109">
        <f>'F4.2'!AS176</f>
        <v>0</v>
      </c>
      <c r="H176" s="109">
        <f t="shared" si="21"/>
        <v>0</v>
      </c>
      <c r="I176" s="109">
        <f>'F4.2'!U176</f>
        <v>0</v>
      </c>
      <c r="J176" s="109">
        <f>'F4.2'!AT176</f>
        <v>0</v>
      </c>
      <c r="K176" s="109"/>
      <c r="L176" s="109"/>
      <c r="M176" s="109">
        <f t="shared" si="22"/>
        <v>0</v>
      </c>
      <c r="N176" s="109">
        <f t="shared" si="23"/>
        <v>0</v>
      </c>
    </row>
    <row r="177" spans="1:14" s="95" customFormat="1" ht="31.5" hidden="1" outlineLevel="1">
      <c r="A177" s="282">
        <f>'F4.2'!A177</f>
        <v>5.5</v>
      </c>
      <c r="B177" s="282" t="str">
        <f>'F4.2'!B177</f>
        <v>Work of Revamping and structural up-gradation of conveyor 104A&amp;B in Coal Handling Plant-BTPS.</v>
      </c>
      <c r="C177" s="40"/>
      <c r="D177" s="159" t="str">
        <f>IF('F4.2'!F177=0,"-",'F4.2'!F177)</f>
        <v>-</v>
      </c>
      <c r="E177" s="109">
        <f>'F4.2'!H177</f>
        <v>0</v>
      </c>
      <c r="F177" s="109">
        <f>'F4.2'!T177</f>
        <v>0</v>
      </c>
      <c r="G177" s="109">
        <f>'F4.2'!AS177</f>
        <v>0</v>
      </c>
      <c r="H177" s="109">
        <f t="shared" si="21"/>
        <v>0</v>
      </c>
      <c r="I177" s="109">
        <f>'F4.2'!U177</f>
        <v>0</v>
      </c>
      <c r="J177" s="109">
        <f>'F4.2'!AT177</f>
        <v>0</v>
      </c>
      <c r="K177" s="109"/>
      <c r="L177" s="109"/>
      <c r="M177" s="109">
        <f t="shared" si="22"/>
        <v>0</v>
      </c>
      <c r="N177" s="109">
        <f t="shared" si="23"/>
        <v>0</v>
      </c>
    </row>
    <row r="178" spans="1:14" s="95" customFormat="1" ht="31.5" hidden="1" outlineLevel="1">
      <c r="A178" s="352">
        <f>'F4.2'!A178</f>
        <v>6</v>
      </c>
      <c r="B178" s="353" t="str">
        <f>'F4.2'!B178</f>
        <v>Supply and Installation of  reliability improvement schemes for HT/LT switchgears and auxilliaries at BTPS 2x500MW.</v>
      </c>
      <c r="C178" s="40"/>
      <c r="D178" s="159" t="str">
        <f>IF('F4.2'!F178=0,"-",'F4.2'!F178)</f>
        <v>-</v>
      </c>
      <c r="E178" s="109">
        <f>'F4.2'!H178</f>
        <v>0</v>
      </c>
      <c r="F178" s="109">
        <f>'F4.2'!T178</f>
        <v>0</v>
      </c>
      <c r="G178" s="109">
        <f>'F4.2'!AS178</f>
        <v>0</v>
      </c>
      <c r="H178" s="109">
        <f t="shared" si="21"/>
        <v>0</v>
      </c>
      <c r="I178" s="109">
        <f>'F4.2'!U178</f>
        <v>0</v>
      </c>
      <c r="J178" s="109">
        <f>'F4.2'!AT178</f>
        <v>0</v>
      </c>
      <c r="K178" s="109"/>
      <c r="L178" s="109"/>
      <c r="M178" s="109">
        <f t="shared" si="22"/>
        <v>0</v>
      </c>
      <c r="N178" s="109">
        <f t="shared" si="23"/>
        <v>0</v>
      </c>
    </row>
    <row r="179" spans="1:14" s="95" customFormat="1" ht="15.75" hidden="1" outlineLevel="1">
      <c r="A179" s="282">
        <f>'F4.2'!A179</f>
        <v>6.1</v>
      </c>
      <c r="B179" s="282" t="str">
        <f>'F4.2'!B179</f>
        <v>Procurement of HT Motors of various ratings at 2x500MW.</v>
      </c>
      <c r="C179" s="40"/>
      <c r="D179" s="159" t="str">
        <f>IF('F4.2'!F179=0,"-",'F4.2'!F179)</f>
        <v>-</v>
      </c>
      <c r="E179" s="109">
        <f>'F4.2'!H179</f>
        <v>0</v>
      </c>
      <c r="F179" s="109">
        <f>'F4.2'!T179</f>
        <v>0</v>
      </c>
      <c r="G179" s="109">
        <f>'F4.2'!AS179</f>
        <v>0</v>
      </c>
      <c r="H179" s="109">
        <f t="shared" si="21"/>
        <v>0</v>
      </c>
      <c r="I179" s="109">
        <f>'F4.2'!U179</f>
        <v>0</v>
      </c>
      <c r="J179" s="109">
        <f>'F4.2'!AT179</f>
        <v>0</v>
      </c>
      <c r="K179" s="109"/>
      <c r="L179" s="109"/>
      <c r="M179" s="109">
        <f t="shared" si="22"/>
        <v>0</v>
      </c>
      <c r="N179" s="109">
        <f t="shared" si="23"/>
        <v>0</v>
      </c>
    </row>
    <row r="180" spans="1:14" s="95" customFormat="1" ht="15.75" hidden="1" outlineLevel="1">
      <c r="A180" s="282">
        <f>'F4.2'!A180</f>
        <v>6.2</v>
      </c>
      <c r="B180" s="282" t="str">
        <f>'F4.2'!B180</f>
        <v>Procurement of Dry type transformers of varoius ratings at 2x500MW.</v>
      </c>
      <c r="C180" s="40"/>
      <c r="D180" s="159" t="str">
        <f>IF('F4.2'!F180=0,"-",'F4.2'!F180)</f>
        <v>-</v>
      </c>
      <c r="E180" s="109">
        <f>'F4.2'!H180</f>
        <v>0</v>
      </c>
      <c r="F180" s="109">
        <f>'F4.2'!T180</f>
        <v>0</v>
      </c>
      <c r="G180" s="109">
        <f>'F4.2'!AS180</f>
        <v>0</v>
      </c>
      <c r="H180" s="109">
        <f t="shared" si="21"/>
        <v>0</v>
      </c>
      <c r="I180" s="109">
        <f>'F4.2'!U180</f>
        <v>0</v>
      </c>
      <c r="J180" s="109">
        <f>'F4.2'!AT180</f>
        <v>0</v>
      </c>
      <c r="K180" s="109"/>
      <c r="L180" s="109"/>
      <c r="M180" s="109">
        <f t="shared" si="22"/>
        <v>0</v>
      </c>
      <c r="N180" s="109">
        <f t="shared" si="23"/>
        <v>0</v>
      </c>
    </row>
    <row r="181" spans="1:14" s="95" customFormat="1" ht="15.75" hidden="1" outlineLevel="1">
      <c r="A181" s="282">
        <f>'F4.2'!A181</f>
        <v>6.3</v>
      </c>
      <c r="B181" s="282" t="str">
        <f>'F4.2'!B181</f>
        <v>Procurement of Inverter and converter trolleys of GEHO Pump at 2x500MW.</v>
      </c>
      <c r="C181" s="40"/>
      <c r="D181" s="159" t="str">
        <f>IF('F4.2'!F181=0,"-",'F4.2'!F181)</f>
        <v>-</v>
      </c>
      <c r="E181" s="109">
        <f>'F4.2'!H181</f>
        <v>0</v>
      </c>
      <c r="F181" s="109">
        <f>'F4.2'!T181</f>
        <v>0</v>
      </c>
      <c r="G181" s="109">
        <f>'F4.2'!AS181</f>
        <v>0</v>
      </c>
      <c r="H181" s="109">
        <f t="shared" si="21"/>
        <v>0</v>
      </c>
      <c r="I181" s="109">
        <f>'F4.2'!U181</f>
        <v>0</v>
      </c>
      <c r="J181" s="109">
        <f>'F4.2'!AT181</f>
        <v>0</v>
      </c>
      <c r="K181" s="109"/>
      <c r="L181" s="109"/>
      <c r="M181" s="109">
        <f t="shared" si="22"/>
        <v>0</v>
      </c>
      <c r="N181" s="109">
        <f t="shared" si="23"/>
        <v>0</v>
      </c>
    </row>
    <row r="182" spans="1:14" s="95" customFormat="1" ht="31.5" hidden="1" outlineLevel="1">
      <c r="A182" s="282">
        <f>'F4.2'!A182</f>
        <v>6.4</v>
      </c>
      <c r="B182" s="282" t="str">
        <f>'F4.2'!B182</f>
        <v>Procurement of Vacuum Contactors of various ratings for  HT Switchgears  at BTPS 2x500MW.</v>
      </c>
      <c r="C182" s="40"/>
      <c r="D182" s="159" t="str">
        <f>IF('F4.2'!F182=0,"-",'F4.2'!F182)</f>
        <v>-</v>
      </c>
      <c r="E182" s="109">
        <f>'F4.2'!H182</f>
        <v>0</v>
      </c>
      <c r="F182" s="109">
        <f>'F4.2'!T182</f>
        <v>0</v>
      </c>
      <c r="G182" s="109">
        <f>'F4.2'!AS182</f>
        <v>0</v>
      </c>
      <c r="H182" s="109">
        <f t="shared" si="21"/>
        <v>0</v>
      </c>
      <c r="I182" s="109">
        <f>'F4.2'!U182</f>
        <v>0</v>
      </c>
      <c r="J182" s="109">
        <f>'F4.2'!AT182</f>
        <v>0</v>
      </c>
      <c r="K182" s="109"/>
      <c r="L182" s="109"/>
      <c r="M182" s="109">
        <f t="shared" si="22"/>
        <v>0</v>
      </c>
      <c r="N182" s="109">
        <f t="shared" si="23"/>
        <v>0</v>
      </c>
    </row>
    <row r="183" spans="1:14" s="95" customFormat="1" ht="31.5" hidden="1" outlineLevel="1">
      <c r="A183" s="282">
        <f>'F4.2'!A183</f>
        <v>6.5</v>
      </c>
      <c r="B183" s="282" t="str">
        <f>'F4.2'!B183</f>
        <v>Supply, erection, commissioning &amp; site testing of 360V, 750 AH Station UPS Battery Sets  along with accessories for Unit No.4 at BTPS 2x500MW’.</v>
      </c>
      <c r="C183" s="40"/>
      <c r="D183" s="159" t="str">
        <f>IF('F4.2'!F183=0,"-",'F4.2'!F183)</f>
        <v>-</v>
      </c>
      <c r="E183" s="109">
        <f>'F4.2'!H183</f>
        <v>0</v>
      </c>
      <c r="F183" s="109">
        <f>'F4.2'!T183</f>
        <v>0</v>
      </c>
      <c r="G183" s="109">
        <f>'F4.2'!AS183</f>
        <v>0</v>
      </c>
      <c r="H183" s="109">
        <f t="shared" si="21"/>
        <v>0</v>
      </c>
      <c r="I183" s="109">
        <f>'F4.2'!U183</f>
        <v>0</v>
      </c>
      <c r="J183" s="109">
        <f>'F4.2'!AT183</f>
        <v>0</v>
      </c>
      <c r="K183" s="109"/>
      <c r="L183" s="109"/>
      <c r="M183" s="109">
        <f t="shared" si="22"/>
        <v>0</v>
      </c>
      <c r="N183" s="109">
        <f t="shared" si="23"/>
        <v>0</v>
      </c>
    </row>
    <row r="184" spans="1:14" s="95" customFormat="1" ht="31.5" hidden="1" outlineLevel="1">
      <c r="A184" s="282">
        <f>'F4.2'!A184</f>
        <v>6.6</v>
      </c>
      <c r="B184" s="282" t="str">
        <f>'F4.2'!B184</f>
        <v>Updragation of Sox-Nox analyzer,PM analyzer, ETP analyzer at BTPS 2X500MW.</v>
      </c>
      <c r="C184" s="40"/>
      <c r="D184" s="159" t="str">
        <f>IF('F4.2'!F184=0,"-",'F4.2'!F184)</f>
        <v>-</v>
      </c>
      <c r="E184" s="109">
        <f>'F4.2'!H184</f>
        <v>0</v>
      </c>
      <c r="F184" s="109">
        <f>'F4.2'!T184</f>
        <v>0</v>
      </c>
      <c r="G184" s="109">
        <f>'F4.2'!AS184</f>
        <v>0</v>
      </c>
      <c r="H184" s="109">
        <f t="shared" si="21"/>
        <v>0</v>
      </c>
      <c r="I184" s="109">
        <f>'F4.2'!U184</f>
        <v>0</v>
      </c>
      <c r="J184" s="109">
        <f>'F4.2'!AT184</f>
        <v>0</v>
      </c>
      <c r="K184" s="109"/>
      <c r="L184" s="109"/>
      <c r="M184" s="109">
        <f t="shared" si="22"/>
        <v>0</v>
      </c>
      <c r="N184" s="109">
        <f t="shared" si="23"/>
        <v>0</v>
      </c>
    </row>
    <row r="185" spans="1:14" s="95" customFormat="1" ht="15.75" hidden="1" outlineLevel="1">
      <c r="A185" s="282">
        <f>'F4.2'!A185</f>
        <v>6.7</v>
      </c>
      <c r="B185" s="282" t="str">
        <f>'F4.2'!B185</f>
        <v>Upgradation of O2 analyzer at BTPS 2X500MW</v>
      </c>
      <c r="C185" s="40"/>
      <c r="D185" s="159" t="str">
        <f>IF('F4.2'!F185=0,"-",'F4.2'!F185)</f>
        <v>-</v>
      </c>
      <c r="E185" s="109">
        <f>'F4.2'!H185</f>
        <v>0</v>
      </c>
      <c r="F185" s="109">
        <f>'F4.2'!T185</f>
        <v>0</v>
      </c>
      <c r="G185" s="109">
        <f>'F4.2'!AS185</f>
        <v>0</v>
      </c>
      <c r="H185" s="109">
        <f t="shared" si="21"/>
        <v>0</v>
      </c>
      <c r="I185" s="109">
        <f>'F4.2'!U185</f>
        <v>0</v>
      </c>
      <c r="J185" s="109">
        <f>'F4.2'!AT185</f>
        <v>0</v>
      </c>
      <c r="K185" s="109"/>
      <c r="L185" s="109"/>
      <c r="M185" s="109">
        <f t="shared" si="22"/>
        <v>0</v>
      </c>
      <c r="N185" s="109">
        <f t="shared" si="23"/>
        <v>0</v>
      </c>
    </row>
    <row r="186" spans="1:14" s="95" customFormat="1" ht="31.5" hidden="1" outlineLevel="1">
      <c r="A186" s="282">
        <f>'F4.2'!A186</f>
        <v>6.8</v>
      </c>
      <c r="B186" s="282" t="str">
        <f>'F4.2'!B186</f>
        <v>Revamping &amp; Upgradation Of Vibration Monitoring Rack From VM7 TO VM7B at BTPS 2X500MW</v>
      </c>
      <c r="C186" s="40"/>
      <c r="D186" s="159" t="str">
        <f>IF('F4.2'!F186=0,"-",'F4.2'!F186)</f>
        <v>-</v>
      </c>
      <c r="E186" s="109">
        <f>'F4.2'!H186</f>
        <v>0</v>
      </c>
      <c r="F186" s="109">
        <f>'F4.2'!T186</f>
        <v>0</v>
      </c>
      <c r="G186" s="109">
        <f>'F4.2'!AS186</f>
        <v>0</v>
      </c>
      <c r="H186" s="109">
        <f t="shared" si="21"/>
        <v>0</v>
      </c>
      <c r="I186" s="109">
        <f>'F4.2'!U186</f>
        <v>0</v>
      </c>
      <c r="J186" s="109">
        <f>'F4.2'!AT186</f>
        <v>0</v>
      </c>
      <c r="K186" s="109"/>
      <c r="L186" s="109"/>
      <c r="M186" s="109">
        <f t="shared" si="22"/>
        <v>0</v>
      </c>
      <c r="N186" s="109">
        <f t="shared" si="23"/>
        <v>0</v>
      </c>
    </row>
    <row r="187" spans="1:14" s="95" customFormat="1" ht="15.75" hidden="1" outlineLevel="1">
      <c r="A187" s="282">
        <f>'F4.2'!A187</f>
        <v>6.9</v>
      </c>
      <c r="B187" s="282" t="str">
        <f>'F4.2'!B187</f>
        <v>Procurement &amp; Installation of High Mast towers in various location in BTPS</v>
      </c>
      <c r="C187" s="40"/>
      <c r="D187" s="159" t="str">
        <f>IF('F4.2'!F187=0,"-",'F4.2'!F187)</f>
        <v>-</v>
      </c>
      <c r="E187" s="109">
        <f>'F4.2'!H187</f>
        <v>0</v>
      </c>
      <c r="F187" s="109">
        <f>'F4.2'!T187</f>
        <v>0</v>
      </c>
      <c r="G187" s="109">
        <f>'F4.2'!AS187</f>
        <v>0</v>
      </c>
      <c r="H187" s="109">
        <f t="shared" si="21"/>
        <v>0</v>
      </c>
      <c r="I187" s="109">
        <f>'F4.2'!U187</f>
        <v>0</v>
      </c>
      <c r="J187" s="109">
        <f>'F4.2'!AT187</f>
        <v>0</v>
      </c>
      <c r="K187" s="109"/>
      <c r="L187" s="109"/>
      <c r="M187" s="109">
        <f t="shared" si="22"/>
        <v>0</v>
      </c>
      <c r="N187" s="109">
        <f t="shared" si="23"/>
        <v>0</v>
      </c>
    </row>
    <row r="188" spans="1:14" s="95" customFormat="1" ht="31.5" hidden="1" outlineLevel="1">
      <c r="A188" s="282">
        <f>'F4.2'!A188</f>
        <v>6.1</v>
      </c>
      <c r="B188" s="282" t="str">
        <f>'F4.2'!B188</f>
        <v>Renovation and Modification of Colony Electric Supply System to improve availability and reliability of supply system at BTPS Colony, Deepnagar</v>
      </c>
      <c r="C188" s="40"/>
      <c r="D188" s="159" t="str">
        <f>IF('F4.2'!F188=0,"-",'F4.2'!F188)</f>
        <v>-</v>
      </c>
      <c r="E188" s="109">
        <f>'F4.2'!H188</f>
        <v>0</v>
      </c>
      <c r="F188" s="109">
        <f>'F4.2'!T188</f>
        <v>0</v>
      </c>
      <c r="G188" s="109">
        <f>'F4.2'!AS188</f>
        <v>0</v>
      </c>
      <c r="H188" s="109">
        <f t="shared" si="21"/>
        <v>0</v>
      </c>
      <c r="I188" s="109">
        <f>'F4.2'!U188</f>
        <v>0</v>
      </c>
      <c r="J188" s="109">
        <f>'F4.2'!AT188</f>
        <v>0</v>
      </c>
      <c r="K188" s="109"/>
      <c r="L188" s="109"/>
      <c r="M188" s="109">
        <f t="shared" si="22"/>
        <v>0</v>
      </c>
      <c r="N188" s="109">
        <f t="shared" si="23"/>
        <v>0</v>
      </c>
    </row>
    <row r="189" spans="1:14" s="95" customFormat="1" ht="31.5" hidden="1" outlineLevel="1">
      <c r="A189" s="282">
        <f>'F4.2'!A189</f>
        <v>6.11</v>
      </c>
      <c r="B189" s="282" t="str">
        <f>'F4.2'!B189</f>
        <v>Work of  Overhauling repairs of U-5 350KW BCWP motor of M/s Torishima make at BTPS 2x500MW.</v>
      </c>
      <c r="C189" s="40"/>
      <c r="D189" s="159" t="str">
        <f>IF('F4.2'!F189=0,"-",'F4.2'!F189)</f>
        <v>-</v>
      </c>
      <c r="E189" s="109">
        <f>'F4.2'!H189</f>
        <v>0</v>
      </c>
      <c r="F189" s="109">
        <f>'F4.2'!T189</f>
        <v>0</v>
      </c>
      <c r="G189" s="109">
        <f>'F4.2'!AS189</f>
        <v>0</v>
      </c>
      <c r="H189" s="109">
        <f t="shared" si="21"/>
        <v>0</v>
      </c>
      <c r="I189" s="109">
        <f>'F4.2'!U189</f>
        <v>0</v>
      </c>
      <c r="J189" s="109">
        <f>'F4.2'!AT189</f>
        <v>0</v>
      </c>
      <c r="K189" s="109"/>
      <c r="L189" s="109"/>
      <c r="M189" s="109">
        <f t="shared" si="22"/>
        <v>0</v>
      </c>
      <c r="N189" s="109">
        <f t="shared" si="23"/>
        <v>0</v>
      </c>
    </row>
    <row r="190" spans="1:14" s="95" customFormat="1" ht="15.75" hidden="1" outlineLevel="1">
      <c r="A190" s="345">
        <f>'F4.2'!A190</f>
        <v>0</v>
      </c>
      <c r="B190" s="345" t="str">
        <f>'F4.2'!B190</f>
        <v xml:space="preserve">FY 2028-29 </v>
      </c>
      <c r="C190" s="40"/>
      <c r="D190" s="159" t="str">
        <f>IF('F4.2'!F190=0,"-",'F4.2'!F190)</f>
        <v>-</v>
      </c>
      <c r="E190" s="109">
        <f>'F4.2'!H190</f>
        <v>0</v>
      </c>
      <c r="F190" s="109">
        <f>'F4.2'!T190</f>
        <v>0</v>
      </c>
      <c r="G190" s="109">
        <f>'F4.2'!AS190</f>
        <v>0</v>
      </c>
      <c r="H190" s="109">
        <f t="shared" si="21"/>
        <v>0</v>
      </c>
      <c r="I190" s="109">
        <f>'F4.2'!U190</f>
        <v>0</v>
      </c>
      <c r="J190" s="109">
        <f>'F4.2'!AT190</f>
        <v>0</v>
      </c>
      <c r="K190" s="109"/>
      <c r="L190" s="109"/>
      <c r="M190" s="109">
        <f t="shared" si="22"/>
        <v>0</v>
      </c>
      <c r="N190" s="109">
        <f t="shared" si="23"/>
        <v>0</v>
      </c>
    </row>
    <row r="191" spans="1:14" s="95" customFormat="1" ht="31.5" hidden="1" outlineLevel="1">
      <c r="A191" s="352">
        <f>'F4.2'!A191</f>
        <v>1</v>
      </c>
      <c r="B191" s="353" t="str">
        <f>'F4.2'!B191</f>
        <v>APH baskets with main drive Gear box and lub oil skids with motor at 2x500MW BTPS</v>
      </c>
      <c r="C191" s="40"/>
      <c r="D191" s="159" t="str">
        <f>IF('F4.2'!F191=0,"-",'F4.2'!F191)</f>
        <v>-</v>
      </c>
      <c r="E191" s="109">
        <f>'F4.2'!H191</f>
        <v>0</v>
      </c>
      <c r="F191" s="109">
        <f>'F4.2'!T191</f>
        <v>0</v>
      </c>
      <c r="G191" s="109">
        <f>'F4.2'!AS191</f>
        <v>0</v>
      </c>
      <c r="H191" s="109">
        <f t="shared" si="21"/>
        <v>0</v>
      </c>
      <c r="I191" s="109">
        <f>'F4.2'!U191</f>
        <v>0</v>
      </c>
      <c r="J191" s="109">
        <f>'F4.2'!AT191</f>
        <v>0</v>
      </c>
      <c r="K191" s="109"/>
      <c r="L191" s="109"/>
      <c r="M191" s="109">
        <f t="shared" si="22"/>
        <v>0</v>
      </c>
      <c r="N191" s="109">
        <f t="shared" si="23"/>
        <v>0</v>
      </c>
    </row>
    <row r="192" spans="1:14" s="95" customFormat="1" ht="31.5" hidden="1" outlineLevel="1">
      <c r="A192" s="282">
        <f>'F4.2'!A192</f>
        <v>1.1000000000000001</v>
      </c>
      <c r="B192" s="282" t="str">
        <f>'F4.2'!B192</f>
        <v>APH baskets with main drive Gear box and lub oil skids with motor at 2x500MW BTPS</v>
      </c>
      <c r="C192" s="40"/>
      <c r="D192" s="159" t="str">
        <f>IF('F4.2'!F192=0,"-",'F4.2'!F192)</f>
        <v>-</v>
      </c>
      <c r="E192" s="109">
        <f>'F4.2'!H192</f>
        <v>0</v>
      </c>
      <c r="F192" s="109">
        <f>'F4.2'!T192</f>
        <v>0</v>
      </c>
      <c r="G192" s="109">
        <f>'F4.2'!AS192</f>
        <v>0</v>
      </c>
      <c r="H192" s="109">
        <f t="shared" si="21"/>
        <v>0</v>
      </c>
      <c r="I192" s="109">
        <f>'F4.2'!U192</f>
        <v>0</v>
      </c>
      <c r="J192" s="109">
        <f>'F4.2'!AT192</f>
        <v>0</v>
      </c>
      <c r="K192" s="109"/>
      <c r="L192" s="109"/>
      <c r="M192" s="109">
        <f t="shared" si="22"/>
        <v>0</v>
      </c>
      <c r="N192" s="109">
        <f t="shared" si="23"/>
        <v>0</v>
      </c>
    </row>
    <row r="193" spans="1:14" s="95" customFormat="1" ht="47.25" hidden="1" outlineLevel="1">
      <c r="A193" s="352">
        <f>'F4.2'!A193</f>
        <v>2</v>
      </c>
      <c r="B193" s="353" t="str">
        <f>'F4.2'!B193</f>
        <v>Detail Project Report for  Design, Engineering, Supply, Installation and commissioning of 1500TPH Stacker cum re-claimer in Coal Handling Plant-BTPS.</v>
      </c>
      <c r="C193" s="40"/>
      <c r="D193" s="159" t="str">
        <f>IF('F4.2'!F193=0,"-",'F4.2'!F193)</f>
        <v>-</v>
      </c>
      <c r="E193" s="109">
        <f>'F4.2'!H193</f>
        <v>0</v>
      </c>
      <c r="F193" s="109">
        <f>'F4.2'!T193</f>
        <v>0</v>
      </c>
      <c r="G193" s="109">
        <f>'F4.2'!AS193</f>
        <v>0</v>
      </c>
      <c r="H193" s="109">
        <f t="shared" si="21"/>
        <v>0</v>
      </c>
      <c r="I193" s="109">
        <f>'F4.2'!U193</f>
        <v>0</v>
      </c>
      <c r="J193" s="109">
        <f>'F4.2'!AT193</f>
        <v>0</v>
      </c>
      <c r="K193" s="109"/>
      <c r="L193" s="109"/>
      <c r="M193" s="109">
        <f t="shared" si="22"/>
        <v>0</v>
      </c>
      <c r="N193" s="109">
        <f t="shared" si="23"/>
        <v>0</v>
      </c>
    </row>
    <row r="194" spans="1:14" s="95" customFormat="1" ht="31.5" hidden="1" outlineLevel="1">
      <c r="A194" s="282">
        <f>'F4.2'!A194</f>
        <v>2.1</v>
      </c>
      <c r="B194" s="282" t="str">
        <f>'F4.2'!B194</f>
        <v>Design, Engineering, Supply, Installation and commissioning of 1500TPH Stacker cum re-claimer in Coal Handling Plant-BTPS.</v>
      </c>
      <c r="C194" s="40"/>
      <c r="D194" s="159" t="str">
        <f>IF('F4.2'!F194=0,"-",'F4.2'!F194)</f>
        <v>-</v>
      </c>
      <c r="E194" s="109">
        <f>'F4.2'!H194</f>
        <v>0</v>
      </c>
      <c r="F194" s="109">
        <f>'F4.2'!T194</f>
        <v>0</v>
      </c>
      <c r="G194" s="109">
        <f>'F4.2'!AS194</f>
        <v>0</v>
      </c>
      <c r="H194" s="109">
        <f t="shared" si="21"/>
        <v>0</v>
      </c>
      <c r="I194" s="109">
        <f>'F4.2'!U194</f>
        <v>0</v>
      </c>
      <c r="J194" s="109">
        <f>'F4.2'!AT194</f>
        <v>0</v>
      </c>
      <c r="K194" s="109"/>
      <c r="L194" s="109"/>
      <c r="M194" s="109">
        <f t="shared" si="22"/>
        <v>0</v>
      </c>
      <c r="N194" s="109">
        <f t="shared" si="23"/>
        <v>0</v>
      </c>
    </row>
    <row r="195" spans="1:14" s="95" customFormat="1" ht="15.75" hidden="1" outlineLevel="1">
      <c r="A195" s="352">
        <f>'F4.2'!A195</f>
        <v>3</v>
      </c>
      <c r="B195" s="353" t="str">
        <f>'F4.2'!B195</f>
        <v>Enhancement of Unloading &amp; Stacking Capacity of CHP.</v>
      </c>
      <c r="C195" s="40"/>
      <c r="D195" s="159" t="str">
        <f>IF('F4.2'!F195=0,"-",'F4.2'!F195)</f>
        <v>-</v>
      </c>
      <c r="E195" s="109">
        <f>'F4.2'!H195</f>
        <v>0</v>
      </c>
      <c r="F195" s="109">
        <f>'F4.2'!T195</f>
        <v>0</v>
      </c>
      <c r="G195" s="109">
        <f>'F4.2'!AS195</f>
        <v>0</v>
      </c>
      <c r="H195" s="109">
        <f t="shared" si="21"/>
        <v>0</v>
      </c>
      <c r="I195" s="109">
        <f>'F4.2'!U195</f>
        <v>0</v>
      </c>
      <c r="J195" s="109">
        <f>'F4.2'!AT195</f>
        <v>0</v>
      </c>
      <c r="K195" s="109"/>
      <c r="L195" s="109"/>
      <c r="M195" s="109">
        <f t="shared" si="22"/>
        <v>0</v>
      </c>
      <c r="N195" s="109">
        <f t="shared" si="23"/>
        <v>0</v>
      </c>
    </row>
    <row r="196" spans="1:14" s="95" customFormat="1" ht="31.5" hidden="1" outlineLevel="1">
      <c r="A196" s="282">
        <f>'F4.2'!A196</f>
        <v>3.1</v>
      </c>
      <c r="B196" s="282" t="str">
        <f>'F4.2'!B196</f>
        <v>Design Supply errection &amp; Comissioning of Open Wagon Tippler along with stacking and reclaiming yard conveyors at CHP stack yard.</v>
      </c>
      <c r="C196" s="40"/>
      <c r="D196" s="159" t="str">
        <f>IF('F4.2'!F196=0,"-",'F4.2'!F196)</f>
        <v>-</v>
      </c>
      <c r="E196" s="109">
        <f>'F4.2'!H196</f>
        <v>0</v>
      </c>
      <c r="F196" s="109">
        <f>'F4.2'!T196</f>
        <v>0</v>
      </c>
      <c r="G196" s="109">
        <f>'F4.2'!AS196</f>
        <v>0</v>
      </c>
      <c r="H196" s="109">
        <f t="shared" si="21"/>
        <v>0</v>
      </c>
      <c r="I196" s="109">
        <f>'F4.2'!U196</f>
        <v>0</v>
      </c>
      <c r="J196" s="109">
        <f>'F4.2'!AT196</f>
        <v>0</v>
      </c>
      <c r="K196" s="109"/>
      <c r="L196" s="109"/>
      <c r="M196" s="109">
        <f t="shared" si="22"/>
        <v>0</v>
      </c>
      <c r="N196" s="109">
        <f t="shared" si="23"/>
        <v>0</v>
      </c>
    </row>
    <row r="197" spans="1:14" s="95" customFormat="1" ht="15.75" hidden="1" outlineLevel="1">
      <c r="A197" s="345">
        <f>'F4.2'!A197</f>
        <v>0</v>
      </c>
      <c r="B197" s="345" t="str">
        <f>'F4.2'!B197</f>
        <v>FY 2029-30</v>
      </c>
      <c r="C197" s="40"/>
      <c r="D197" s="159" t="str">
        <f>IF('F4.2'!F197=0,"-",'F4.2'!F197)</f>
        <v>-</v>
      </c>
      <c r="E197" s="109">
        <f>'F4.2'!H197</f>
        <v>0</v>
      </c>
      <c r="F197" s="109">
        <f>'F4.2'!T197</f>
        <v>0</v>
      </c>
      <c r="G197" s="109">
        <f>'F4.2'!AS197</f>
        <v>0</v>
      </c>
      <c r="H197" s="109">
        <f t="shared" si="21"/>
        <v>0</v>
      </c>
      <c r="I197" s="109">
        <f>'F4.2'!U197</f>
        <v>0</v>
      </c>
      <c r="J197" s="109">
        <f>'F4.2'!AT197</f>
        <v>0</v>
      </c>
      <c r="K197" s="109"/>
      <c r="L197" s="109"/>
      <c r="M197" s="109">
        <f t="shared" si="22"/>
        <v>0</v>
      </c>
      <c r="N197" s="109">
        <f t="shared" si="23"/>
        <v>0</v>
      </c>
    </row>
    <row r="198" spans="1:14" s="95" customFormat="1" ht="31.5" hidden="1" outlineLevel="1">
      <c r="A198" s="352">
        <f>'F4.2'!A198</f>
        <v>1</v>
      </c>
      <c r="B198" s="353" t="str">
        <f>'F4.2'!B198</f>
        <v>Coal Mill Performance Improvement and Life Enhancement of BHEL Make XRP-1043 Coal Mills in 2x500 MW BTPS.</v>
      </c>
      <c r="C198" s="40"/>
      <c r="D198" s="159" t="str">
        <f>IF('F4.2'!F198=0,"-",'F4.2'!F198)</f>
        <v>-</v>
      </c>
      <c r="E198" s="109">
        <f>'F4.2'!H198</f>
        <v>0</v>
      </c>
      <c r="F198" s="109">
        <f>'F4.2'!T198</f>
        <v>0</v>
      </c>
      <c r="G198" s="109">
        <f>'F4.2'!AS198</f>
        <v>0</v>
      </c>
      <c r="H198" s="109">
        <f t="shared" si="21"/>
        <v>0</v>
      </c>
      <c r="I198" s="109">
        <f>'F4.2'!U198</f>
        <v>0</v>
      </c>
      <c r="J198" s="109">
        <f>'F4.2'!AT198</f>
        <v>0</v>
      </c>
      <c r="K198" s="109"/>
      <c r="L198" s="109"/>
      <c r="M198" s="109">
        <f t="shared" si="22"/>
        <v>0</v>
      </c>
      <c r="N198" s="109">
        <f t="shared" si="23"/>
        <v>0</v>
      </c>
    </row>
    <row r="199" spans="1:14" s="95" customFormat="1" ht="31.5" hidden="1" outlineLevel="1">
      <c r="A199" s="282">
        <f>'F4.2'!A199</f>
        <v>1.1000000000000001</v>
      </c>
      <c r="B199" s="282" t="str">
        <f>'F4.2'!B199</f>
        <v>Coal Mill Performance Improvement and Life Enhancement of BHEL Make XRP-1043 Coal Mills in 2x500 MW BTPS.</v>
      </c>
      <c r="C199" s="40"/>
      <c r="D199" s="159" t="str">
        <f>IF('F4.2'!F199=0,"-",'F4.2'!F199)</f>
        <v>-</v>
      </c>
      <c r="E199" s="109">
        <f>'F4.2'!H199</f>
        <v>0</v>
      </c>
      <c r="F199" s="109">
        <f>'F4.2'!T199</f>
        <v>0</v>
      </c>
      <c r="G199" s="109">
        <f>'F4.2'!AS199</f>
        <v>0</v>
      </c>
      <c r="H199" s="109">
        <f t="shared" si="21"/>
        <v>0</v>
      </c>
      <c r="I199" s="109">
        <f>'F4.2'!U199</f>
        <v>0</v>
      </c>
      <c r="J199" s="109">
        <f>'F4.2'!AT199</f>
        <v>0</v>
      </c>
      <c r="K199" s="109"/>
      <c r="L199" s="109"/>
      <c r="M199" s="109">
        <f t="shared" si="22"/>
        <v>0</v>
      </c>
      <c r="N199" s="109">
        <f t="shared" si="23"/>
        <v>0</v>
      </c>
    </row>
    <row r="200" spans="1:14" s="95" customFormat="1" ht="15.75" hidden="1" outlineLevel="1">
      <c r="A200" s="352">
        <f>'F4.2'!A200</f>
        <v>2</v>
      </c>
      <c r="B200" s="353" t="str">
        <f>'F4.2'!B200</f>
        <v>Upgradation rail  track in CHP -BTPS</v>
      </c>
      <c r="C200" s="40"/>
      <c r="D200" s="159" t="str">
        <f>IF('F4.2'!F200=0,"-",'F4.2'!F200)</f>
        <v>-</v>
      </c>
      <c r="E200" s="109">
        <f>'F4.2'!H200</f>
        <v>0</v>
      </c>
      <c r="F200" s="109">
        <f>'F4.2'!T200</f>
        <v>0</v>
      </c>
      <c r="G200" s="109">
        <f>'F4.2'!AS200</f>
        <v>0</v>
      </c>
      <c r="H200" s="109">
        <f t="shared" si="21"/>
        <v>0</v>
      </c>
      <c r="I200" s="109">
        <f>'F4.2'!U200</f>
        <v>0</v>
      </c>
      <c r="J200" s="109">
        <f>'F4.2'!AT200</f>
        <v>0</v>
      </c>
      <c r="K200" s="109"/>
      <c r="L200" s="109"/>
      <c r="M200" s="109">
        <f t="shared" si="22"/>
        <v>0</v>
      </c>
      <c r="N200" s="109">
        <f t="shared" si="23"/>
        <v>0</v>
      </c>
    </row>
    <row r="201" spans="1:14" s="95" customFormat="1" ht="15.75" hidden="1" outlineLevel="1">
      <c r="A201" s="282">
        <f>'F4.2'!A201</f>
        <v>2.1</v>
      </c>
      <c r="B201" s="282" t="str">
        <f>'F4.2'!B201</f>
        <v>Revamping and Upgradation of rail track from 52KG to 60KG in CHP-BTPS.</v>
      </c>
      <c r="C201" s="40"/>
      <c r="D201" s="159" t="str">
        <f>IF('F4.2'!F201=0,"-",'F4.2'!F201)</f>
        <v>-</v>
      </c>
      <c r="E201" s="109">
        <f>'F4.2'!H201</f>
        <v>0</v>
      </c>
      <c r="F201" s="109">
        <f>'F4.2'!T201</f>
        <v>0</v>
      </c>
      <c r="G201" s="109">
        <f>'F4.2'!AS201</f>
        <v>0</v>
      </c>
      <c r="H201" s="109">
        <f t="shared" si="21"/>
        <v>0</v>
      </c>
      <c r="I201" s="109">
        <f>'F4.2'!U201</f>
        <v>0</v>
      </c>
      <c r="J201" s="109">
        <f>'F4.2'!AT201</f>
        <v>0</v>
      </c>
      <c r="K201" s="109"/>
      <c r="L201" s="109"/>
      <c r="M201" s="109">
        <f t="shared" si="22"/>
        <v>0</v>
      </c>
      <c r="N201" s="109">
        <f t="shared" si="23"/>
        <v>0</v>
      </c>
    </row>
    <row r="202" spans="1:14" s="95" customFormat="1" ht="15.75" hidden="1" outlineLevel="1">
      <c r="A202" s="282">
        <f>'F4.2'!A202</f>
        <v>0</v>
      </c>
      <c r="B202" s="282">
        <f>'F4.2'!B202</f>
        <v>0</v>
      </c>
      <c r="C202" s="40"/>
      <c r="D202" s="159" t="str">
        <f>IF('F4.2'!F202=0,"-",'F4.2'!F202)</f>
        <v>-</v>
      </c>
      <c r="E202" s="109">
        <f>'F4.2'!H202</f>
        <v>0</v>
      </c>
      <c r="F202" s="109">
        <f>'F4.2'!T202</f>
        <v>0</v>
      </c>
      <c r="G202" s="109">
        <f>'F4.2'!AS202</f>
        <v>0</v>
      </c>
      <c r="H202" s="109">
        <f t="shared" si="21"/>
        <v>0</v>
      </c>
      <c r="I202" s="109">
        <f>'F4.2'!U202</f>
        <v>0</v>
      </c>
      <c r="J202" s="109">
        <f>'F4.2'!AT202</f>
        <v>0</v>
      </c>
      <c r="K202" s="109"/>
      <c r="L202" s="109"/>
      <c r="M202" s="109">
        <f t="shared" si="22"/>
        <v>0</v>
      </c>
      <c r="N202" s="109">
        <f t="shared" si="23"/>
        <v>0</v>
      </c>
    </row>
    <row r="203" spans="1:14" s="95" customFormat="1" ht="15.75" hidden="1" outlineLevel="1">
      <c r="A203" s="284">
        <f>'F4.2'!A203</f>
        <v>0</v>
      </c>
      <c r="B203" s="284" t="str">
        <f>'F4.2'!B203</f>
        <v>B) Non-DPR Schemes</v>
      </c>
      <c r="C203" s="40"/>
      <c r="D203" s="159" t="str">
        <f>IF('F4.2'!F203=0,"-",'F4.2'!F203)</f>
        <v>-</v>
      </c>
      <c r="E203" s="109">
        <f>'F4.2'!H203</f>
        <v>0</v>
      </c>
      <c r="F203" s="109">
        <f>'F4.2'!T203</f>
        <v>0</v>
      </c>
      <c r="G203" s="109">
        <f>'F4.2'!AS203</f>
        <v>0</v>
      </c>
      <c r="H203" s="109">
        <f t="shared" si="21"/>
        <v>0</v>
      </c>
      <c r="I203" s="109">
        <f>'F4.2'!U203</f>
        <v>0</v>
      </c>
      <c r="J203" s="109">
        <f>'F4.2'!AT203</f>
        <v>0</v>
      </c>
      <c r="K203" s="109"/>
      <c r="L203" s="109"/>
      <c r="M203" s="109">
        <f t="shared" si="22"/>
        <v>0</v>
      </c>
      <c r="N203" s="109">
        <f t="shared" si="23"/>
        <v>0</v>
      </c>
    </row>
    <row r="204" spans="1:14" s="95" customFormat="1" ht="15.75" hidden="1" outlineLevel="1">
      <c r="A204" s="283">
        <f>'F4.2'!A204</f>
        <v>1</v>
      </c>
      <c r="B204" s="283" t="str">
        <f>'F4.2'!B204</f>
        <v>Contract for modification of Wobbler feeder in CHP-2X500MW</v>
      </c>
      <c r="C204" s="40"/>
      <c r="D204" s="159" t="str">
        <f>IF('F4.2'!F204=0,"-",'F4.2'!F204)</f>
        <v>-</v>
      </c>
      <c r="E204" s="109">
        <f>'F4.2'!H204</f>
        <v>0</v>
      </c>
      <c r="F204" s="109">
        <f>'F4.2'!T204</f>
        <v>1.473342572</v>
      </c>
      <c r="G204" s="109">
        <f>'F4.2'!AS204</f>
        <v>1.473342572</v>
      </c>
      <c r="H204" s="109">
        <f t="shared" si="21"/>
        <v>0</v>
      </c>
      <c r="I204" s="109">
        <f>'F4.2'!U204</f>
        <v>0</v>
      </c>
      <c r="J204" s="109">
        <f>'F4.2'!AT204</f>
        <v>0</v>
      </c>
      <c r="K204" s="109"/>
      <c r="L204" s="109"/>
      <c r="M204" s="109">
        <f t="shared" si="22"/>
        <v>0</v>
      </c>
      <c r="N204" s="109">
        <f t="shared" si="23"/>
        <v>0</v>
      </c>
    </row>
    <row r="205" spans="1:14" s="95" customFormat="1" ht="15.75" hidden="1" outlineLevel="1">
      <c r="A205" s="283">
        <f>'F4.2'!A205</f>
        <v>2</v>
      </c>
      <c r="B205" s="283" t="str">
        <f>'F4.2'!B205</f>
        <v>Contract for Revamping of Apron Feeder in CHP-2X500MW</v>
      </c>
      <c r="C205" s="40"/>
      <c r="D205" s="159" t="str">
        <f>IF('F4.2'!F205=0,"-",'F4.2'!F205)</f>
        <v>-</v>
      </c>
      <c r="E205" s="109">
        <f>'F4.2'!H205</f>
        <v>0</v>
      </c>
      <c r="F205" s="109">
        <f>'F4.2'!T205</f>
        <v>2.3246000000000002</v>
      </c>
      <c r="G205" s="109">
        <f>'F4.2'!AS205</f>
        <v>2.3246000000000002</v>
      </c>
      <c r="H205" s="109">
        <f t="shared" si="21"/>
        <v>0</v>
      </c>
      <c r="I205" s="109">
        <f>'F4.2'!U205</f>
        <v>0</v>
      </c>
      <c r="J205" s="109">
        <f>'F4.2'!AT205</f>
        <v>0</v>
      </c>
      <c r="K205" s="109"/>
      <c r="L205" s="109"/>
      <c r="M205" s="109">
        <f t="shared" si="22"/>
        <v>0</v>
      </c>
      <c r="N205" s="109">
        <f t="shared" si="23"/>
        <v>0</v>
      </c>
    </row>
    <row r="206" spans="1:14" s="95" customFormat="1" ht="31.5" hidden="1" outlineLevel="1">
      <c r="A206" s="283">
        <f>'F4.2'!A206</f>
        <v>3</v>
      </c>
      <c r="B206" s="283" t="str">
        <f>'F4.2'!B206</f>
        <v> Procurement of double lip skirt sealing &amp; tracking idler in CHP at 2x500MW, BTPS</v>
      </c>
      <c r="C206" s="40"/>
      <c r="D206" s="159" t="str">
        <f>IF('F4.2'!F206=0,"-",'F4.2'!F206)</f>
        <v>-</v>
      </c>
      <c r="E206" s="109">
        <f>'F4.2'!H206</f>
        <v>0</v>
      </c>
      <c r="F206" s="109">
        <f>'F4.2'!T206</f>
        <v>0.57024680000000005</v>
      </c>
      <c r="G206" s="109">
        <f>'F4.2'!AS206</f>
        <v>0.57024680000000005</v>
      </c>
      <c r="H206" s="109">
        <f t="shared" si="21"/>
        <v>0</v>
      </c>
      <c r="I206" s="109">
        <f>'F4.2'!U206</f>
        <v>0</v>
      </c>
      <c r="J206" s="109">
        <f>'F4.2'!AT206</f>
        <v>0</v>
      </c>
      <c r="K206" s="109"/>
      <c r="L206" s="109"/>
      <c r="M206" s="109">
        <f t="shared" si="22"/>
        <v>0</v>
      </c>
      <c r="N206" s="109">
        <f t="shared" si="23"/>
        <v>0</v>
      </c>
    </row>
    <row r="207" spans="1:14" s="95" customFormat="1" ht="31.5" hidden="1" outlineLevel="1">
      <c r="A207" s="283">
        <f>'F4.2'!A207</f>
        <v>4</v>
      </c>
      <c r="B207" s="283" t="str">
        <f>'F4.2'!B207</f>
        <v>Supply, erection &amp; commissioning of vibrating feeder in CHP at 2x500MW, BTPS</v>
      </c>
      <c r="C207" s="40"/>
      <c r="D207" s="159" t="str">
        <f>IF('F4.2'!F207=0,"-",'F4.2'!F207)</f>
        <v>-</v>
      </c>
      <c r="E207" s="109">
        <f>'F4.2'!H207</f>
        <v>0</v>
      </c>
      <c r="F207" s="109">
        <f>'F4.2'!T207</f>
        <v>0.57796400000000003</v>
      </c>
      <c r="G207" s="109">
        <f>'F4.2'!AS207</f>
        <v>0.57796400000000003</v>
      </c>
      <c r="H207" s="109">
        <f t="shared" si="21"/>
        <v>0</v>
      </c>
      <c r="I207" s="109">
        <f>'F4.2'!U207</f>
        <v>0</v>
      </c>
      <c r="J207" s="109">
        <f>'F4.2'!AT207</f>
        <v>0</v>
      </c>
      <c r="K207" s="109"/>
      <c r="L207" s="109"/>
      <c r="M207" s="109">
        <f t="shared" si="22"/>
        <v>0</v>
      </c>
      <c r="N207" s="109">
        <f t="shared" si="23"/>
        <v>0</v>
      </c>
    </row>
    <row r="208" spans="1:14" s="95" customFormat="1" ht="15.75" hidden="1" outlineLevel="1">
      <c r="A208" s="283">
        <f>'F4.2'!A208</f>
        <v>5</v>
      </c>
      <c r="B208" s="283" t="str">
        <f>'F4.2'!B208</f>
        <v xml:space="preserve"> Coal chutes with extra life wear resistance plates in CHP at 2X500MW</v>
      </c>
      <c r="C208" s="40"/>
      <c r="D208" s="159" t="str">
        <f>IF('F4.2'!F208=0,"-",'F4.2'!F208)</f>
        <v>-</v>
      </c>
      <c r="E208" s="109">
        <f>'F4.2'!H208</f>
        <v>0</v>
      </c>
      <c r="F208" s="109">
        <f>'F4.2'!T208</f>
        <v>2.0319305000000001</v>
      </c>
      <c r="G208" s="109">
        <f>'F4.2'!AS208</f>
        <v>2.0319305000000001</v>
      </c>
      <c r="H208" s="109">
        <f t="shared" si="21"/>
        <v>0</v>
      </c>
      <c r="I208" s="109">
        <f>'F4.2'!U208</f>
        <v>0</v>
      </c>
      <c r="J208" s="109">
        <f>'F4.2'!AT208</f>
        <v>0</v>
      </c>
      <c r="K208" s="109"/>
      <c r="L208" s="109"/>
      <c r="M208" s="109">
        <f t="shared" si="22"/>
        <v>0</v>
      </c>
      <c r="N208" s="109">
        <f t="shared" si="23"/>
        <v>0</v>
      </c>
    </row>
    <row r="209" spans="1:14" s="95" customFormat="1" ht="31.5" hidden="1" outlineLevel="1">
      <c r="A209" s="283">
        <f>'F4.2'!A209</f>
        <v>6</v>
      </c>
      <c r="B209" s="283" t="str">
        <f>'F4.2'!B209</f>
        <v xml:space="preserve">Epoxy Painting upto all height to structural steel work in main plant boiler side area and CHP area </v>
      </c>
      <c r="C209" s="40"/>
      <c r="D209" s="159" t="str">
        <f>IF('F4.2'!F209=0,"-",'F4.2'!F209)</f>
        <v>-</v>
      </c>
      <c r="E209" s="109">
        <f>'F4.2'!H209</f>
        <v>0</v>
      </c>
      <c r="F209" s="109">
        <f>'F4.2'!T209</f>
        <v>5.8625346629999999</v>
      </c>
      <c r="G209" s="109">
        <f>'F4.2'!AS209</f>
        <v>5.8625346629999999</v>
      </c>
      <c r="H209" s="109">
        <f t="shared" si="21"/>
        <v>0</v>
      </c>
      <c r="I209" s="109">
        <f>'F4.2'!U209</f>
        <v>0</v>
      </c>
      <c r="J209" s="109">
        <f>'F4.2'!AT209</f>
        <v>0</v>
      </c>
      <c r="K209" s="109"/>
      <c r="L209" s="109"/>
      <c r="M209" s="109">
        <f t="shared" si="22"/>
        <v>0</v>
      </c>
      <c r="N209" s="109">
        <f t="shared" si="23"/>
        <v>0</v>
      </c>
    </row>
    <row r="210" spans="1:14" s="95" customFormat="1" ht="15.75" hidden="1" outlineLevel="1">
      <c r="A210" s="283">
        <f>'F4.2'!A210</f>
        <v>7</v>
      </c>
      <c r="B210" s="283" t="str">
        <f>'F4.2'!B210</f>
        <v xml:space="preserve"> Rectification of Belt feeder &amp; Gravity Take-up  in CHP-2X500MW.</v>
      </c>
      <c r="C210" s="40"/>
      <c r="D210" s="159" t="str">
        <f>IF('F4.2'!F210=0,"-",'F4.2'!F210)</f>
        <v>-</v>
      </c>
      <c r="E210" s="109">
        <f>'F4.2'!H210</f>
        <v>0</v>
      </c>
      <c r="F210" s="109">
        <f>'F4.2'!T210</f>
        <v>1.6478699999999999</v>
      </c>
      <c r="G210" s="109">
        <f>'F4.2'!AS210</f>
        <v>1.6478699999999999</v>
      </c>
      <c r="H210" s="109">
        <f t="shared" si="21"/>
        <v>0</v>
      </c>
      <c r="I210" s="109">
        <f>'F4.2'!U210</f>
        <v>0</v>
      </c>
      <c r="J210" s="109">
        <f>'F4.2'!AT210</f>
        <v>0</v>
      </c>
      <c r="K210" s="109"/>
      <c r="L210" s="109"/>
      <c r="M210" s="109">
        <f t="shared" si="22"/>
        <v>0</v>
      </c>
      <c r="N210" s="109">
        <f t="shared" si="23"/>
        <v>0</v>
      </c>
    </row>
    <row r="211" spans="1:14" s="95" customFormat="1" ht="15.75" hidden="1" outlineLevel="1">
      <c r="A211" s="283">
        <f>'F4.2'!A211</f>
        <v>8</v>
      </c>
      <c r="B211" s="283" t="str">
        <f>'F4.2'!B211</f>
        <v>Coal diverting chutes in CHP at 2X500MW.</v>
      </c>
      <c r="C211" s="40"/>
      <c r="D211" s="159" t="str">
        <f>IF('F4.2'!F211=0,"-",'F4.2'!F211)</f>
        <v>-</v>
      </c>
      <c r="E211" s="109">
        <f>'F4.2'!H211</f>
        <v>0</v>
      </c>
      <c r="F211" s="109">
        <f>'F4.2'!T211</f>
        <v>2.218399056</v>
      </c>
      <c r="G211" s="109">
        <f>'F4.2'!AS211</f>
        <v>2.218399056</v>
      </c>
      <c r="H211" s="109">
        <f t="shared" si="21"/>
        <v>0</v>
      </c>
      <c r="I211" s="109">
        <f>'F4.2'!U211</f>
        <v>0</v>
      </c>
      <c r="J211" s="109">
        <f>'F4.2'!AT211</f>
        <v>0</v>
      </c>
      <c r="K211" s="109"/>
      <c r="L211" s="109"/>
      <c r="M211" s="109">
        <f t="shared" si="22"/>
        <v>0</v>
      </c>
      <c r="N211" s="109">
        <f t="shared" si="23"/>
        <v>0</v>
      </c>
    </row>
    <row r="212" spans="1:14" s="95" customFormat="1" ht="31.5" hidden="1" outlineLevel="1">
      <c r="A212" s="283">
        <f>'F4.2'!A212</f>
        <v>9</v>
      </c>
      <c r="B212" s="283" t="str">
        <f>'F4.2'!B212</f>
        <v>Supply of Conveyor Pulleys with Ceramic lagging at CHP-2X500MW, BTPS, Bhusawal</v>
      </c>
      <c r="C212" s="40"/>
      <c r="D212" s="159" t="str">
        <f>IF('F4.2'!F212=0,"-",'F4.2'!F212)</f>
        <v>-</v>
      </c>
      <c r="E212" s="109">
        <f>'F4.2'!H212</f>
        <v>0</v>
      </c>
      <c r="F212" s="109">
        <f>'F4.2'!T212</f>
        <v>0.58051280000000005</v>
      </c>
      <c r="G212" s="109">
        <f>'F4.2'!AS212</f>
        <v>0.58051280000000005</v>
      </c>
      <c r="H212" s="109">
        <f t="shared" si="21"/>
        <v>0</v>
      </c>
      <c r="I212" s="109">
        <f>'F4.2'!U212</f>
        <v>0</v>
      </c>
      <c r="J212" s="109">
        <f>'F4.2'!AT212</f>
        <v>0</v>
      </c>
      <c r="K212" s="109"/>
      <c r="L212" s="109"/>
      <c r="M212" s="109">
        <f t="shared" si="22"/>
        <v>0</v>
      </c>
      <c r="N212" s="109">
        <f t="shared" si="23"/>
        <v>0</v>
      </c>
    </row>
    <row r="213" spans="1:14" s="95" customFormat="1" ht="31.5" hidden="1" outlineLevel="1">
      <c r="A213" s="283">
        <f>'F4.2'!A213</f>
        <v>10</v>
      </c>
      <c r="B213" s="283" t="str">
        <f>'F4.2'!B213</f>
        <v xml:space="preserve">Non-DPR Project Report for  Design, Supply,Erection &amp; Commissioning of High Performance Energy Chain System for Side Arm Charger at 2x500 at CHP </v>
      </c>
      <c r="C213" s="40"/>
      <c r="D213" s="159" t="str">
        <f>IF('F4.2'!F213=0,"-",'F4.2'!F213)</f>
        <v>-</v>
      </c>
      <c r="E213" s="109">
        <f>'F4.2'!H213</f>
        <v>0</v>
      </c>
      <c r="F213" s="109">
        <f>'F4.2'!T213</f>
        <v>1.50150162</v>
      </c>
      <c r="G213" s="109">
        <f>'F4.2'!AS213</f>
        <v>1.50150162</v>
      </c>
      <c r="H213" s="109">
        <f t="shared" si="21"/>
        <v>0</v>
      </c>
      <c r="I213" s="109">
        <f>'F4.2'!U213</f>
        <v>0</v>
      </c>
      <c r="J213" s="109">
        <f>'F4.2'!AT213</f>
        <v>0</v>
      </c>
      <c r="K213" s="109"/>
      <c r="L213" s="109"/>
      <c r="M213" s="109">
        <f t="shared" si="22"/>
        <v>0</v>
      </c>
      <c r="N213" s="109">
        <f t="shared" si="23"/>
        <v>0</v>
      </c>
    </row>
    <row r="214" spans="1:14" s="95" customFormat="1" ht="31.5" hidden="1" outlineLevel="1">
      <c r="A214" s="283">
        <f>'F4.2'!A214</f>
        <v>11</v>
      </c>
      <c r="B214" s="283" t="str">
        <f>'F4.2'!B214</f>
        <v>Implementation of Energy Conservation Demonstration Project in buildings of BTPS 2x500MW</v>
      </c>
      <c r="C214" s="40"/>
      <c r="D214" s="159" t="str">
        <f>IF('F4.2'!F214=0,"-",'F4.2'!F214)</f>
        <v>-</v>
      </c>
      <c r="E214" s="109">
        <f>'F4.2'!H214</f>
        <v>0</v>
      </c>
      <c r="F214" s="109">
        <f>'F4.2'!T214</f>
        <v>0</v>
      </c>
      <c r="G214" s="109">
        <f>'F4.2'!AS214</f>
        <v>0</v>
      </c>
      <c r="H214" s="109">
        <f t="shared" si="21"/>
        <v>0</v>
      </c>
      <c r="I214" s="109">
        <f>'F4.2'!U214</f>
        <v>0</v>
      </c>
      <c r="J214" s="109">
        <f>'F4.2'!AT214</f>
        <v>0</v>
      </c>
      <c r="K214" s="109"/>
      <c r="L214" s="109"/>
      <c r="M214" s="109">
        <f t="shared" si="22"/>
        <v>0</v>
      </c>
      <c r="N214" s="109">
        <f t="shared" si="23"/>
        <v>0</v>
      </c>
    </row>
    <row r="215" spans="1:14" s="95" customFormat="1" ht="31.5" hidden="1" outlineLevel="1">
      <c r="A215" s="283">
        <f>'F4.2'!A215</f>
        <v>12</v>
      </c>
      <c r="B215" s="283" t="str">
        <f>'F4.2'!B215</f>
        <v>Installation of Fire &amp; Explosion Prevention system at Bhusawal 500MW Unit-4.</v>
      </c>
      <c r="C215" s="40"/>
      <c r="D215" s="159" t="str">
        <f>IF('F4.2'!F215=0,"-",'F4.2'!F215)</f>
        <v>-</v>
      </c>
      <c r="E215" s="109">
        <f>'F4.2'!H215</f>
        <v>0</v>
      </c>
      <c r="F215" s="109">
        <f>'F4.2'!T215</f>
        <v>2.4539</v>
      </c>
      <c r="G215" s="109">
        <f>'F4.2'!AS215</f>
        <v>2.4539</v>
      </c>
      <c r="H215" s="109">
        <f t="shared" si="21"/>
        <v>0</v>
      </c>
      <c r="I215" s="109">
        <f>'F4.2'!U215</f>
        <v>0</v>
      </c>
      <c r="J215" s="109">
        <f>'F4.2'!AT215</f>
        <v>0</v>
      </c>
      <c r="K215" s="109"/>
      <c r="L215" s="109"/>
      <c r="M215" s="109">
        <f t="shared" si="22"/>
        <v>0</v>
      </c>
      <c r="N215" s="109">
        <f t="shared" si="23"/>
        <v>0</v>
      </c>
    </row>
    <row r="216" spans="1:14" s="95" customFormat="1" ht="15.75" hidden="1" outlineLevel="1">
      <c r="A216" s="283">
        <f>'F4.2'!A216</f>
        <v>13</v>
      </c>
      <c r="B216" s="283" t="str">
        <f>'F4.2'!B216</f>
        <v>Fixtures &amp; Fitting (10801)</v>
      </c>
      <c r="C216" s="40"/>
      <c r="D216" s="159" t="str">
        <f>IF('F4.2'!F216=0,"-",'F4.2'!F216)</f>
        <v>-</v>
      </c>
      <c r="E216" s="109">
        <f>'F4.2'!H216</f>
        <v>0</v>
      </c>
      <c r="F216" s="109">
        <f>'F4.2'!T216</f>
        <v>0.21333523199999999</v>
      </c>
      <c r="G216" s="109">
        <f>'F4.2'!AS216</f>
        <v>0.21333523199999999</v>
      </c>
      <c r="H216" s="109">
        <f t="shared" si="21"/>
        <v>0</v>
      </c>
      <c r="I216" s="109">
        <f>'F4.2'!U216</f>
        <v>0</v>
      </c>
      <c r="J216" s="109">
        <f>'F4.2'!AT216</f>
        <v>0</v>
      </c>
      <c r="K216" s="109"/>
      <c r="L216" s="109"/>
      <c r="M216" s="109">
        <f t="shared" si="22"/>
        <v>0</v>
      </c>
      <c r="N216" s="109">
        <f t="shared" si="23"/>
        <v>0</v>
      </c>
    </row>
    <row r="217" spans="1:14" s="95" customFormat="1" ht="15.75" hidden="1" outlineLevel="1">
      <c r="A217" s="283">
        <f>'F4.2'!A217</f>
        <v>14</v>
      </c>
      <c r="B217" s="283" t="str">
        <f>'F4.2'!B217</f>
        <v>Office equpment (10901)</v>
      </c>
      <c r="C217" s="40"/>
      <c r="D217" s="159" t="str">
        <f>IF('F4.2'!F217=0,"-",'F4.2'!F217)</f>
        <v>-</v>
      </c>
      <c r="E217" s="109">
        <f>'F4.2'!H217</f>
        <v>0</v>
      </c>
      <c r="F217" s="109">
        <f>'F4.2'!T217</f>
        <v>0.22996406</v>
      </c>
      <c r="G217" s="109">
        <f>'F4.2'!AS217</f>
        <v>0.22996406</v>
      </c>
      <c r="H217" s="109">
        <f t="shared" si="21"/>
        <v>0</v>
      </c>
      <c r="I217" s="109">
        <f>'F4.2'!U217</f>
        <v>0</v>
      </c>
      <c r="J217" s="109">
        <f>'F4.2'!AT217</f>
        <v>0</v>
      </c>
      <c r="K217" s="109"/>
      <c r="L217" s="109"/>
      <c r="M217" s="109">
        <f t="shared" si="22"/>
        <v>0</v>
      </c>
      <c r="N217" s="109">
        <f t="shared" si="23"/>
        <v>0</v>
      </c>
    </row>
    <row r="218" spans="1:14" s="95" customFormat="1" ht="15.75" hidden="1" outlineLevel="1">
      <c r="A218" s="283">
        <f>'F4.2'!A218</f>
        <v>15</v>
      </c>
      <c r="B218" s="283" t="str">
        <f>'F4.2'!B218</f>
        <v>150 W &amp; 40 W LED FIXTURES AT TG HOUSE BUILDING 2X500MW</v>
      </c>
      <c r="C218" s="40"/>
      <c r="D218" s="159" t="str">
        <f>IF('F4.2'!F218=0,"-",'F4.2'!F218)</f>
        <v>-</v>
      </c>
      <c r="E218" s="109">
        <f>'F4.2'!H218</f>
        <v>0</v>
      </c>
      <c r="F218" s="109">
        <f>'F4.2'!T218</f>
        <v>0.5280705</v>
      </c>
      <c r="G218" s="109">
        <f>'F4.2'!AS218</f>
        <v>0.2780705</v>
      </c>
      <c r="H218" s="109">
        <f t="shared" si="21"/>
        <v>0.25</v>
      </c>
      <c r="I218" s="109">
        <f>'F4.2'!U218</f>
        <v>0</v>
      </c>
      <c r="J218" s="109">
        <f>'F4.2'!AT218</f>
        <v>0</v>
      </c>
      <c r="K218" s="109"/>
      <c r="L218" s="109"/>
      <c r="M218" s="109">
        <f t="shared" si="22"/>
        <v>0</v>
      </c>
      <c r="N218" s="109">
        <f t="shared" si="23"/>
        <v>0.25</v>
      </c>
    </row>
    <row r="219" spans="1:14" s="95" customFormat="1" ht="15.75" hidden="1" outlineLevel="1">
      <c r="A219" s="283">
        <f>'F4.2'!A219</f>
        <v>16</v>
      </c>
      <c r="B219" s="283" t="str">
        <f>'F4.2'!B219</f>
        <v>JUMBO DEESERT AIR COOLERS FOR POWER TRANSFORERS</v>
      </c>
      <c r="C219" s="40"/>
      <c r="D219" s="159" t="str">
        <f>IF('F4.2'!F219=0,"-",'F4.2'!F219)</f>
        <v>-</v>
      </c>
      <c r="E219" s="109">
        <f>'F4.2'!H219</f>
        <v>0</v>
      </c>
      <c r="F219" s="109">
        <f>'F4.2'!T219</f>
        <v>0.1014328</v>
      </c>
      <c r="G219" s="109">
        <f>'F4.2'!AS219</f>
        <v>0.1014328</v>
      </c>
      <c r="H219" s="109">
        <f t="shared" si="21"/>
        <v>0</v>
      </c>
      <c r="I219" s="109">
        <f>'F4.2'!U219</f>
        <v>0</v>
      </c>
      <c r="J219" s="109">
        <f>'F4.2'!AT219</f>
        <v>0</v>
      </c>
      <c r="K219" s="109"/>
      <c r="L219" s="109"/>
      <c r="M219" s="109">
        <f t="shared" si="22"/>
        <v>0</v>
      </c>
      <c r="N219" s="109">
        <f t="shared" si="23"/>
        <v>0</v>
      </c>
    </row>
    <row r="220" spans="1:14" s="95" customFormat="1" ht="15.75" hidden="1" outlineLevel="1">
      <c r="A220" s="283">
        <f>'F4.2'!A220</f>
        <v>17</v>
      </c>
      <c r="B220" s="283" t="str">
        <f>'F4.2'!B220</f>
        <v>GEN ASSET (ALMIRAH,TABLE &amp; CHAIR) (10801)</v>
      </c>
      <c r="C220" s="40"/>
      <c r="D220" s="159" t="str">
        <f>IF('F4.2'!F220=0,"-",'F4.2'!F220)</f>
        <v>-</v>
      </c>
      <c r="E220" s="109">
        <f>'F4.2'!H220</f>
        <v>0</v>
      </c>
      <c r="F220" s="109">
        <f>'F4.2'!T220</f>
        <v>0.23453750000000001</v>
      </c>
      <c r="G220" s="109">
        <f>'F4.2'!AS220</f>
        <v>0.23453750000000001</v>
      </c>
      <c r="H220" s="109">
        <f t="shared" si="21"/>
        <v>0</v>
      </c>
      <c r="I220" s="109">
        <f>'F4.2'!U220</f>
        <v>0</v>
      </c>
      <c r="J220" s="109">
        <f>'F4.2'!AT220</f>
        <v>0</v>
      </c>
      <c r="K220" s="109"/>
      <c r="L220" s="109"/>
      <c r="M220" s="109">
        <f t="shared" si="22"/>
        <v>0</v>
      </c>
      <c r="N220" s="109">
        <f t="shared" si="23"/>
        <v>0</v>
      </c>
    </row>
    <row r="221" spans="1:14" s="95" customFormat="1" ht="15.75" hidden="1" outlineLevel="1">
      <c r="A221" s="283">
        <f>'F4.2'!A221</f>
        <v>18</v>
      </c>
      <c r="B221" s="283" t="str">
        <f>'F4.2'!B221</f>
        <v>LAPTOP, 50 INCH TV,PRINTER,PROJECTOR,DESKTOP,UPS &amp; ETS. (10901)</v>
      </c>
      <c r="C221" s="40"/>
      <c r="D221" s="159" t="str">
        <f>IF('F4.2'!F221=0,"-",'F4.2'!F221)</f>
        <v>-</v>
      </c>
      <c r="E221" s="109">
        <f>'F4.2'!H221</f>
        <v>0</v>
      </c>
      <c r="F221" s="109">
        <f>'F4.2'!T221</f>
        <v>0.55035469999999997</v>
      </c>
      <c r="G221" s="109">
        <f>'F4.2'!AS221</f>
        <v>0.55035469999999997</v>
      </c>
      <c r="H221" s="109">
        <f t="shared" si="21"/>
        <v>0</v>
      </c>
      <c r="I221" s="109">
        <f>'F4.2'!U221</f>
        <v>0</v>
      </c>
      <c r="J221" s="109">
        <f>'F4.2'!AT221</f>
        <v>0</v>
      </c>
      <c r="K221" s="109"/>
      <c r="L221" s="109"/>
      <c r="M221" s="109">
        <f t="shared" si="22"/>
        <v>0</v>
      </c>
      <c r="N221" s="109">
        <f t="shared" si="23"/>
        <v>0</v>
      </c>
    </row>
    <row r="222" spans="1:14" s="95" customFormat="1" ht="15.75" hidden="1" outlineLevel="1">
      <c r="A222" s="283">
        <f>'F4.2'!A222</f>
        <v>19</v>
      </c>
      <c r="B222" s="283" t="str">
        <f>'F4.2'!B222</f>
        <v>RESTAURANT EQUIP COMPOSTING MACHINE</v>
      </c>
      <c r="C222" s="40"/>
      <c r="D222" s="159" t="str">
        <f>IF('F4.2'!F222=0,"-",'F4.2'!F222)</f>
        <v>-</v>
      </c>
      <c r="E222" s="109">
        <f>'F4.2'!H222</f>
        <v>0</v>
      </c>
      <c r="F222" s="109">
        <f>'F4.2'!T222</f>
        <v>5.0490047999999996E-2</v>
      </c>
      <c r="G222" s="109">
        <f>'F4.2'!AS222</f>
        <v>5.0490047999999996E-2</v>
      </c>
      <c r="H222" s="109">
        <f t="shared" si="21"/>
        <v>0</v>
      </c>
      <c r="I222" s="109">
        <f>'F4.2'!U222</f>
        <v>0</v>
      </c>
      <c r="J222" s="109">
        <f>'F4.2'!AT222</f>
        <v>0</v>
      </c>
      <c r="K222" s="109"/>
      <c r="L222" s="109"/>
      <c r="M222" s="109">
        <f t="shared" si="22"/>
        <v>0</v>
      </c>
      <c r="N222" s="109">
        <f t="shared" si="23"/>
        <v>0</v>
      </c>
    </row>
    <row r="223" spans="1:14" s="10" customFormat="1" ht="15.75" hidden="1" outlineLevel="1">
      <c r="A223" s="283">
        <f>'F4.2'!A223</f>
        <v>20</v>
      </c>
      <c r="B223" s="283" t="str">
        <f>'F4.2'!B223</f>
        <v>OFFICE TABLE,STORGE RACK,FAN</v>
      </c>
      <c r="C223" s="40"/>
      <c r="D223" s="159" t="str">
        <f>IF('F4.2'!F223=0,"-",'F4.2'!F223)</f>
        <v>-</v>
      </c>
      <c r="E223" s="109">
        <f>'F4.2'!H223</f>
        <v>0</v>
      </c>
      <c r="F223" s="109">
        <f>'F4.2'!T223</f>
        <v>0.57868969999999997</v>
      </c>
      <c r="G223" s="109">
        <f>'F4.2'!AS223</f>
        <v>0.57868969999999997</v>
      </c>
      <c r="H223" s="109">
        <f t="shared" si="21"/>
        <v>0</v>
      </c>
      <c r="I223" s="109">
        <f>'F4.2'!U223</f>
        <v>0</v>
      </c>
      <c r="J223" s="109">
        <f>'F4.2'!AT223</f>
        <v>0</v>
      </c>
      <c r="K223" s="109"/>
      <c r="L223" s="109"/>
      <c r="M223" s="109">
        <f t="shared" si="22"/>
        <v>0</v>
      </c>
      <c r="N223" s="109">
        <f t="shared" si="23"/>
        <v>0</v>
      </c>
    </row>
    <row r="224" spans="1:14" ht="15.75" hidden="1" outlineLevel="1">
      <c r="A224" s="283">
        <f>'F4.2'!A224</f>
        <v>21</v>
      </c>
      <c r="B224" s="283" t="str">
        <f>'F4.2'!B224</f>
        <v>CAMERAS</v>
      </c>
      <c r="C224" s="40"/>
      <c r="D224" s="159" t="str">
        <f>IF('F4.2'!F224=0,"-",'F4.2'!F224)</f>
        <v>-</v>
      </c>
      <c r="E224" s="109">
        <f>'F4.2'!H224</f>
        <v>0</v>
      </c>
      <c r="F224" s="109">
        <f>'F4.2'!T224</f>
        <v>3.8467899999999999E-2</v>
      </c>
      <c r="G224" s="109">
        <f>'F4.2'!AS224</f>
        <v>3.8467899999999999E-2</v>
      </c>
      <c r="H224" s="109">
        <f t="shared" si="21"/>
        <v>0</v>
      </c>
      <c r="I224" s="109">
        <f>'F4.2'!U224</f>
        <v>0</v>
      </c>
      <c r="J224" s="109">
        <f>'F4.2'!AT224</f>
        <v>0</v>
      </c>
      <c r="K224" s="109"/>
      <c r="L224" s="109"/>
      <c r="M224" s="109">
        <f t="shared" si="22"/>
        <v>0</v>
      </c>
      <c r="N224" s="109">
        <f t="shared" si="23"/>
        <v>0</v>
      </c>
    </row>
    <row r="225" spans="1:16" ht="15.75" hidden="1" outlineLevel="1">
      <c r="A225" s="283">
        <f>'F4.2'!A225</f>
        <v>22</v>
      </c>
      <c r="B225" s="283" t="str">
        <f>'F4.2'!B225</f>
        <v>VELHALA ASH BUND RD WORK</v>
      </c>
      <c r="C225" s="40"/>
      <c r="D225" s="159" t="str">
        <f>IF('F4.2'!F225=0,"-",'F4.2'!F225)</f>
        <v>-</v>
      </c>
      <c r="E225" s="109">
        <f>'F4.2'!H225</f>
        <v>0</v>
      </c>
      <c r="F225" s="109">
        <f>'F4.2'!T225</f>
        <v>2.4644665859999999</v>
      </c>
      <c r="G225" s="109">
        <f>'F4.2'!AS225</f>
        <v>2.4644665859999999</v>
      </c>
      <c r="H225" s="109">
        <f t="shared" si="21"/>
        <v>0</v>
      </c>
      <c r="I225" s="109">
        <f>'F4.2'!U225</f>
        <v>0</v>
      </c>
      <c r="J225" s="109">
        <f>'F4.2'!AT225</f>
        <v>0</v>
      </c>
      <c r="K225" s="109"/>
      <c r="L225" s="109"/>
      <c r="M225" s="109">
        <f t="shared" si="22"/>
        <v>0</v>
      </c>
      <c r="N225" s="109">
        <f t="shared" si="23"/>
        <v>0</v>
      </c>
    </row>
    <row r="226" spans="1:16" ht="15.75" hidden="1" outlineLevel="1">
      <c r="A226" s="283">
        <f>'F4.2'!A226</f>
        <v>23</v>
      </c>
      <c r="B226" s="283" t="str">
        <f>'F4.2'!B226</f>
        <v>CONCERETE ROAD FROM DIESEL PUMP TO 500MW FACTORY G</v>
      </c>
      <c r="C226" s="40"/>
      <c r="D226" s="159" t="str">
        <f>IF('F4.2'!F226=0,"-",'F4.2'!F226)</f>
        <v>-</v>
      </c>
      <c r="E226" s="109">
        <f>'F4.2'!H226</f>
        <v>0</v>
      </c>
      <c r="F226" s="109">
        <f>'F4.2'!T226</f>
        <v>0.98448907899999993</v>
      </c>
      <c r="G226" s="109">
        <f>'F4.2'!AS226</f>
        <v>0.98448907899999993</v>
      </c>
      <c r="H226" s="109">
        <f t="shared" si="21"/>
        <v>0</v>
      </c>
      <c r="I226" s="109">
        <f>'F4.2'!U226</f>
        <v>0</v>
      </c>
      <c r="J226" s="109">
        <f>'F4.2'!AT226</f>
        <v>0</v>
      </c>
      <c r="K226" s="109"/>
      <c r="L226" s="109"/>
      <c r="M226" s="109">
        <f t="shared" si="22"/>
        <v>0</v>
      </c>
      <c r="N226" s="109">
        <f t="shared" si="23"/>
        <v>0</v>
      </c>
    </row>
    <row r="227" spans="1:16" ht="15.75" hidden="1" outlineLevel="1">
      <c r="A227" s="283">
        <f>'F4.2'!A227</f>
        <v>24</v>
      </c>
      <c r="B227" s="283" t="str">
        <f>'F4.2'!B227</f>
        <v>Admin Building</v>
      </c>
      <c r="C227" s="40"/>
      <c r="D227" s="159" t="str">
        <f>IF('F4.2'!F227=0,"-",'F4.2'!F227)</f>
        <v>-</v>
      </c>
      <c r="E227" s="109">
        <f>'F4.2'!H227</f>
        <v>0</v>
      </c>
      <c r="F227" s="109">
        <f>'F4.2'!T227</f>
        <v>5.1749999999999997E-2</v>
      </c>
      <c r="G227" s="109">
        <f>'F4.2'!AS227</f>
        <v>0</v>
      </c>
      <c r="H227" s="109">
        <f t="shared" si="21"/>
        <v>5.1749999999999997E-2</v>
      </c>
      <c r="I227" s="109">
        <f>'F4.2'!U227</f>
        <v>0</v>
      </c>
      <c r="J227" s="109">
        <f>'F4.2'!AT227</f>
        <v>0</v>
      </c>
      <c r="K227" s="109"/>
      <c r="L227" s="109"/>
      <c r="M227" s="109">
        <f t="shared" si="22"/>
        <v>0</v>
      </c>
      <c r="N227" s="109">
        <f t="shared" si="23"/>
        <v>5.1749999999999997E-2</v>
      </c>
    </row>
    <row r="228" spans="1:16" ht="15.75" hidden="1" outlineLevel="1">
      <c r="A228" s="282">
        <f>'F4.2'!A228</f>
        <v>25</v>
      </c>
      <c r="B228" s="282" t="str">
        <f>'F4.2'!B228</f>
        <v>Furniture &amp; Fixture</v>
      </c>
      <c r="C228" s="40"/>
      <c r="D228" s="159" t="str">
        <f>IF('F4.2'!F228=0,"-",'F4.2'!F228)</f>
        <v>-</v>
      </c>
      <c r="E228" s="109">
        <f>'F4.2'!H228</f>
        <v>0</v>
      </c>
      <c r="F228" s="109">
        <f>'F4.2'!T228</f>
        <v>0</v>
      </c>
      <c r="G228" s="109">
        <f>'F4.2'!AS228</f>
        <v>0</v>
      </c>
      <c r="H228" s="109">
        <f t="shared" si="21"/>
        <v>0</v>
      </c>
      <c r="I228" s="109">
        <f>'F4.2'!U228</f>
        <v>0.13712089999999999</v>
      </c>
      <c r="J228" s="109">
        <f>'F4.2'!AT228</f>
        <v>0.13712089999999999</v>
      </c>
      <c r="K228" s="109"/>
      <c r="L228" s="109"/>
      <c r="M228" s="109">
        <f t="shared" si="22"/>
        <v>0.13712089999999999</v>
      </c>
      <c r="N228" s="109">
        <f t="shared" si="23"/>
        <v>0</v>
      </c>
    </row>
    <row r="229" spans="1:16" ht="15.75" hidden="1" outlineLevel="1">
      <c r="A229" s="282">
        <f>'F4.2'!A229</f>
        <v>26</v>
      </c>
      <c r="B229" s="282" t="str">
        <f>'F4.2'!B229</f>
        <v>Office Equipment</v>
      </c>
      <c r="C229" s="40"/>
      <c r="D229" s="159" t="str">
        <f>IF('F4.2'!F229=0,"-",'F4.2'!F229)</f>
        <v>-</v>
      </c>
      <c r="E229" s="109">
        <f>'F4.2'!H229</f>
        <v>0</v>
      </c>
      <c r="F229" s="109">
        <f>'F4.2'!T229</f>
        <v>0</v>
      </c>
      <c r="G229" s="109">
        <f>'F4.2'!AS229</f>
        <v>0</v>
      </c>
      <c r="H229" s="109">
        <f t="shared" si="21"/>
        <v>0</v>
      </c>
      <c r="I229" s="109">
        <f>'F4.2'!U229</f>
        <v>0.14423554</v>
      </c>
      <c r="J229" s="109">
        <f>'F4.2'!AT229</f>
        <v>0.14423554</v>
      </c>
      <c r="K229" s="109"/>
      <c r="L229" s="109"/>
      <c r="M229" s="109">
        <f t="shared" si="22"/>
        <v>0.14423554</v>
      </c>
      <c r="N229" s="109">
        <f t="shared" si="23"/>
        <v>0</v>
      </c>
    </row>
    <row r="230" spans="1:16" ht="15.75" hidden="1" outlineLevel="1">
      <c r="A230" s="282">
        <f>'F4.2'!A230</f>
        <v>27</v>
      </c>
      <c r="B230" s="282" t="str">
        <f>'F4.2'!B230</f>
        <v>Furniture &amp; Fixture</v>
      </c>
      <c r="C230" s="40"/>
      <c r="D230" s="159" t="str">
        <f>IF('F4.2'!F230=0,"-",'F4.2'!F230)</f>
        <v>-</v>
      </c>
      <c r="E230" s="109">
        <f>'F4.2'!H230</f>
        <v>0</v>
      </c>
      <c r="F230" s="109">
        <f>'F4.2'!T230</f>
        <v>0</v>
      </c>
      <c r="G230" s="109">
        <f>'F4.2'!AS230</f>
        <v>0</v>
      </c>
      <c r="H230" s="109">
        <f t="shared" si="21"/>
        <v>0</v>
      </c>
      <c r="I230" s="109">
        <f>'F4.2'!U230</f>
        <v>0</v>
      </c>
      <c r="J230" s="109">
        <f>'F4.2'!AT230</f>
        <v>0</v>
      </c>
      <c r="K230" s="109"/>
      <c r="L230" s="109"/>
      <c r="M230" s="109">
        <f t="shared" si="22"/>
        <v>0</v>
      </c>
      <c r="N230" s="109">
        <f t="shared" si="23"/>
        <v>0</v>
      </c>
    </row>
    <row r="231" spans="1:16" ht="15.75" hidden="1" outlineLevel="1">
      <c r="A231" s="282">
        <f>'F4.2'!A231</f>
        <v>28</v>
      </c>
      <c r="B231" s="282" t="str">
        <f>'F4.2'!B231</f>
        <v>Office Equipment</v>
      </c>
      <c r="C231" s="40"/>
      <c r="D231" s="159" t="str">
        <f>IF('F4.2'!F231=0,"-",'F4.2'!F231)</f>
        <v>-</v>
      </c>
      <c r="E231" s="109">
        <f>'F4.2'!H231</f>
        <v>0</v>
      </c>
      <c r="F231" s="109">
        <f>'F4.2'!T231</f>
        <v>0</v>
      </c>
      <c r="G231" s="109">
        <f>'F4.2'!AS231</f>
        <v>0</v>
      </c>
      <c r="H231" s="109">
        <f t="shared" ref="H231:H234" si="24">F231-G231</f>
        <v>0</v>
      </c>
      <c r="I231" s="109">
        <f>'F4.2'!U231</f>
        <v>0</v>
      </c>
      <c r="J231" s="109">
        <f>'F4.2'!AT231</f>
        <v>0</v>
      </c>
      <c r="K231" s="109"/>
      <c r="L231" s="109"/>
      <c r="M231" s="109">
        <f t="shared" ref="M231:M234" si="25">SUM(J231:L231)</f>
        <v>0</v>
      </c>
      <c r="N231" s="109">
        <f t="shared" ref="N231:N234" si="26">H231+I231-M231</f>
        <v>0</v>
      </c>
    </row>
    <row r="232" spans="1:16" ht="31.5" hidden="1" outlineLevel="1">
      <c r="A232" s="282">
        <f>'F4.2'!A232</f>
        <v>29</v>
      </c>
      <c r="B232" s="282" t="str">
        <f>'F4.2'!B232</f>
        <v>Work of repairs of 350 KW BCWP-4B &amp; BCWP-5B motor of M/s. Torishima make at BTPS 2x500 MW</v>
      </c>
      <c r="C232" s="40"/>
      <c r="D232" s="159" t="str">
        <f>IF('F4.2'!F232=0,"-",'F4.2'!F232)</f>
        <v>-</v>
      </c>
      <c r="E232" s="109">
        <f>'F4.2'!H232</f>
        <v>0</v>
      </c>
      <c r="F232" s="109">
        <f>'F4.2'!T232</f>
        <v>0</v>
      </c>
      <c r="G232" s="109">
        <f>'F4.2'!AS232</f>
        <v>0</v>
      </c>
      <c r="H232" s="109">
        <f t="shared" si="24"/>
        <v>0</v>
      </c>
      <c r="I232" s="109">
        <f>'F4.2'!U232</f>
        <v>0</v>
      </c>
      <c r="J232" s="109">
        <f>'F4.2'!AT232</f>
        <v>0</v>
      </c>
      <c r="K232" s="109"/>
      <c r="L232" s="109"/>
      <c r="M232" s="109">
        <f t="shared" si="25"/>
        <v>0</v>
      </c>
      <c r="N232" s="109">
        <f t="shared" si="26"/>
        <v>0</v>
      </c>
    </row>
    <row r="233" spans="1:16" ht="15.75" hidden="1" outlineLevel="1">
      <c r="A233" s="282">
        <f>'F4.2'!A233</f>
        <v>30</v>
      </c>
      <c r="B233" s="282" t="str">
        <f>'F4.2'!B233</f>
        <v>ABC Powder Type and Foam Type Composite Fire Extinguisher</v>
      </c>
      <c r="C233" s="40"/>
      <c r="D233" s="159" t="str">
        <f>IF('F4.2'!F233=0,"-",'F4.2'!F233)</f>
        <v>-</v>
      </c>
      <c r="E233" s="109">
        <f>'F4.2'!H233</f>
        <v>0</v>
      </c>
      <c r="F233" s="109">
        <f>'F4.2'!T233</f>
        <v>0</v>
      </c>
      <c r="G233" s="109">
        <f>'F4.2'!AS233</f>
        <v>0</v>
      </c>
      <c r="H233" s="109">
        <f t="shared" si="24"/>
        <v>0</v>
      </c>
      <c r="I233" s="109">
        <f>'F4.2'!U233</f>
        <v>0</v>
      </c>
      <c r="J233" s="109">
        <f>'F4.2'!AT233</f>
        <v>0</v>
      </c>
      <c r="K233" s="109"/>
      <c r="L233" s="109"/>
      <c r="M233" s="109">
        <f t="shared" si="25"/>
        <v>0</v>
      </c>
      <c r="N233" s="109">
        <f t="shared" si="26"/>
        <v>0</v>
      </c>
    </row>
    <row r="234" spans="1:16" ht="15.75" hidden="1" outlineLevel="1">
      <c r="A234" s="282">
        <f>'F4.2'!A234</f>
        <v>31</v>
      </c>
      <c r="B234" s="282" t="str">
        <f>'F4.2'!B234</f>
        <v>Withdrawal of capex from Project (LD - Passenger Lifts)</v>
      </c>
      <c r="C234" s="40"/>
      <c r="D234" s="159" t="str">
        <f>IF('F4.2'!F234=0,"-",'F4.2'!F234)</f>
        <v>-</v>
      </c>
      <c r="E234" s="109">
        <f>'F4.2'!H234</f>
        <v>0</v>
      </c>
      <c r="F234" s="109">
        <f>'F4.2'!T234</f>
        <v>0</v>
      </c>
      <c r="G234" s="109">
        <f>'F4.2'!AS234</f>
        <v>0</v>
      </c>
      <c r="H234" s="109">
        <f t="shared" si="24"/>
        <v>0</v>
      </c>
      <c r="I234" s="109">
        <f>'F4.2'!U234</f>
        <v>0</v>
      </c>
      <c r="J234" s="109">
        <f>'F4.2'!AT234</f>
        <v>-0.138988</v>
      </c>
      <c r="K234" s="109"/>
      <c r="L234" s="109"/>
      <c r="M234" s="109">
        <f t="shared" si="25"/>
        <v>-0.138988</v>
      </c>
      <c r="N234" s="109">
        <f t="shared" si="26"/>
        <v>0.138988</v>
      </c>
    </row>
    <row r="235" spans="1:16" ht="15.75" collapsed="1">
      <c r="A235" s="232"/>
      <c r="B235" s="354" t="s">
        <v>159</v>
      </c>
      <c r="C235" s="233"/>
      <c r="D235" s="234"/>
      <c r="E235" s="235"/>
      <c r="F235" s="236">
        <f>SUM(F10:F234)</f>
        <v>184.31903674465951</v>
      </c>
      <c r="G235" s="236">
        <f t="shared" ref="G235:N235" si="27">SUM(G10:G234)</f>
        <v>184.08922415665953</v>
      </c>
      <c r="H235" s="236">
        <f t="shared" si="27"/>
        <v>0.22981258800000173</v>
      </c>
      <c r="I235" s="236">
        <f t="shared" si="27"/>
        <v>14.829008506000003</v>
      </c>
      <c r="J235" s="236">
        <f t="shared" si="27"/>
        <v>13.919354170000002</v>
      </c>
      <c r="K235" s="236">
        <f t="shared" si="27"/>
        <v>0</v>
      </c>
      <c r="L235" s="236">
        <f t="shared" si="27"/>
        <v>0</v>
      </c>
      <c r="M235" s="236">
        <f t="shared" si="27"/>
        <v>13.919354170000002</v>
      </c>
      <c r="N235" s="236">
        <f t="shared" si="27"/>
        <v>1.1394669240000019</v>
      </c>
    </row>
    <row r="236" spans="1:16" ht="15.75">
      <c r="A236" s="240"/>
      <c r="B236" s="241"/>
      <c r="C236" s="242"/>
      <c r="D236" s="243"/>
      <c r="E236" s="244"/>
      <c r="F236" s="245"/>
      <c r="G236" s="245"/>
      <c r="H236" s="245"/>
      <c r="I236" s="245"/>
      <c r="J236" s="245"/>
      <c r="K236" s="245"/>
      <c r="L236" s="245"/>
      <c r="M236" s="245"/>
      <c r="N236" s="245"/>
    </row>
    <row r="237" spans="1:16" s="95" customFormat="1" ht="15.75" thickBot="1">
      <c r="A237" s="93"/>
      <c r="B237" s="79" t="s">
        <v>9</v>
      </c>
      <c r="C237" s="85"/>
      <c r="D237" s="167"/>
      <c r="E237" s="94"/>
      <c r="F237" s="94"/>
      <c r="G237" s="94"/>
      <c r="H237" s="94"/>
      <c r="I237" s="94"/>
      <c r="J237" s="94"/>
      <c r="K237" s="94"/>
      <c r="L237" s="94"/>
      <c r="M237" s="94"/>
      <c r="N237" s="94"/>
    </row>
    <row r="238" spans="1:16" hidden="1" outlineLevel="1">
      <c r="A238" s="37"/>
      <c r="B238" s="134" t="str">
        <f t="shared" ref="B238:B269" si="28">B8</f>
        <v>a) DPR Schemes</v>
      </c>
      <c r="C238" s="85"/>
      <c r="D238" s="167"/>
      <c r="E238" s="94"/>
      <c r="F238" s="94"/>
      <c r="G238" s="94"/>
      <c r="H238" s="94"/>
      <c r="I238" s="94"/>
      <c r="J238" s="94"/>
      <c r="K238" s="94"/>
      <c r="L238" s="94"/>
      <c r="M238" s="94"/>
      <c r="N238" s="94"/>
    </row>
    <row r="239" spans="1:16" hidden="1" outlineLevel="1">
      <c r="A239" s="37"/>
      <c r="B239" s="39" t="str">
        <f t="shared" si="28"/>
        <v>(i) Submitted to MERC</v>
      </c>
      <c r="C239" s="86"/>
      <c r="D239" s="168"/>
      <c r="E239" s="94"/>
      <c r="F239" s="94"/>
      <c r="G239" s="94"/>
      <c r="H239" s="94"/>
      <c r="I239" s="94"/>
      <c r="J239" s="94"/>
      <c r="K239" s="94"/>
      <c r="L239" s="94"/>
      <c r="M239" s="94"/>
      <c r="N239" s="94"/>
    </row>
    <row r="240" spans="1:16" ht="31.5" hidden="1" outlineLevel="1">
      <c r="A240" s="177">
        <f t="shared" ref="A240:A271" si="29">A10</f>
        <v>7</v>
      </c>
      <c r="B240" s="178" t="str">
        <f t="shared" si="28"/>
        <v>Interconnection of 210 MW CHP to 500 MW CHP through Conveyors BC-02 &amp; BC-03 having capacity of 500 TPH</v>
      </c>
      <c r="C240" s="40" t="str">
        <f t="shared" ref="C240:E259" si="30">C10</f>
        <v>MERC/CAPEX/20162017/00227</v>
      </c>
      <c r="D240" s="159">
        <f t="shared" si="30"/>
        <v>42514</v>
      </c>
      <c r="E240" s="109">
        <f t="shared" si="30"/>
        <v>24</v>
      </c>
      <c r="F240" s="109">
        <f t="shared" ref="F240:F271" si="31">F10+I10</f>
        <v>0</v>
      </c>
      <c r="G240" s="109">
        <f t="shared" ref="G240:G271" si="32">G10+M10</f>
        <v>0</v>
      </c>
      <c r="H240" s="109">
        <f t="shared" ref="H240" si="33">F240-G240</f>
        <v>0</v>
      </c>
      <c r="I240" s="109">
        <f>'F4.2'!V10</f>
        <v>0</v>
      </c>
      <c r="J240" s="109">
        <f>'F4.2'!AU10</f>
        <v>0</v>
      </c>
      <c r="K240" s="109"/>
      <c r="L240" s="109"/>
      <c r="M240" s="109">
        <f t="shared" ref="M240" si="34">SUM(J240:L240)</f>
        <v>0</v>
      </c>
      <c r="N240" s="109">
        <f t="shared" ref="N240" si="35">H240+I240-M240</f>
        <v>0</v>
      </c>
      <c r="O240" s="173">
        <f t="shared" ref="O240:O303" si="36">MAX(0,IF(M240=0,0,IF(G240+M240&lt;E240,M240,E240-G240)))</f>
        <v>0</v>
      </c>
      <c r="P240" s="174">
        <f t="shared" ref="P240:P303" si="37">M240-O240</f>
        <v>0</v>
      </c>
    </row>
    <row r="241" spans="1:16" ht="31.5" hidden="1" outlineLevel="1">
      <c r="A241" s="185">
        <f t="shared" si="29"/>
        <v>7.1</v>
      </c>
      <c r="B241" s="186" t="str">
        <f t="shared" si="28"/>
        <v>Interconnection of 210 MW CHP to 500 MW CHP through Conveyors BC-02 &amp; BC-03 having capacity of 500 TPH</v>
      </c>
      <c r="C241" s="45" t="str">
        <f t="shared" si="30"/>
        <v>MERC/CAPEX/20162017/00227</v>
      </c>
      <c r="D241" s="160">
        <f t="shared" si="30"/>
        <v>42514</v>
      </c>
      <c r="E241" s="110">
        <f t="shared" si="30"/>
        <v>22.73</v>
      </c>
      <c r="F241" s="109">
        <f t="shared" si="31"/>
        <v>19.106691754</v>
      </c>
      <c r="G241" s="109">
        <f t="shared" si="32"/>
        <v>19.106691754</v>
      </c>
      <c r="H241" s="110">
        <f t="shared" ref="H241:H304" si="38">F241-G241</f>
        <v>0</v>
      </c>
      <c r="I241" s="109">
        <f>'F4.2'!V11</f>
        <v>0</v>
      </c>
      <c r="J241" s="109">
        <f>'F4.2'!AU11</f>
        <v>0</v>
      </c>
      <c r="K241" s="110"/>
      <c r="L241" s="110"/>
      <c r="M241" s="110">
        <f t="shared" ref="M241:M304" si="39">SUM(J241:L241)</f>
        <v>0</v>
      </c>
      <c r="N241" s="110">
        <f t="shared" ref="N241:N304" si="40">H241+I241-M241</f>
        <v>0</v>
      </c>
      <c r="O241" s="173">
        <f t="shared" si="36"/>
        <v>0</v>
      </c>
      <c r="P241" s="174">
        <f t="shared" si="37"/>
        <v>0</v>
      </c>
    </row>
    <row r="242" spans="1:16" ht="15.75" hidden="1" outlineLevel="1">
      <c r="A242" s="185">
        <f t="shared" si="29"/>
        <v>0</v>
      </c>
      <c r="B242" s="186" t="str">
        <f t="shared" si="28"/>
        <v>IDC</v>
      </c>
      <c r="C242" s="45" t="str">
        <f t="shared" si="30"/>
        <v>MERC/CAPEX/20162017/00227</v>
      </c>
      <c r="D242" s="160">
        <f t="shared" si="30"/>
        <v>42514</v>
      </c>
      <c r="E242" s="110">
        <f t="shared" si="30"/>
        <v>1.27</v>
      </c>
      <c r="F242" s="109">
        <f t="shared" si="31"/>
        <v>0</v>
      </c>
      <c r="G242" s="109">
        <f t="shared" si="32"/>
        <v>0</v>
      </c>
      <c r="H242" s="110">
        <f t="shared" si="38"/>
        <v>0</v>
      </c>
      <c r="I242" s="109">
        <f>'F4.2'!V12</f>
        <v>0</v>
      </c>
      <c r="J242" s="109">
        <f>'F4.2'!AU12</f>
        <v>0</v>
      </c>
      <c r="K242" s="110"/>
      <c r="L242" s="110"/>
      <c r="M242" s="110">
        <f t="shared" si="39"/>
        <v>0</v>
      </c>
      <c r="N242" s="110">
        <f t="shared" si="40"/>
        <v>0</v>
      </c>
      <c r="O242" s="173">
        <f t="shared" si="36"/>
        <v>0</v>
      </c>
      <c r="P242" s="174">
        <f t="shared" si="37"/>
        <v>0</v>
      </c>
    </row>
    <row r="243" spans="1:16" ht="31.5" hidden="1" outlineLevel="1">
      <c r="A243" s="177">
        <f t="shared" si="29"/>
        <v>8</v>
      </c>
      <c r="B243" s="178" t="str">
        <f t="shared" si="28"/>
        <v>Stack management by procurement of Bulldozer &amp; LOCO and CHP area schemes for performance &amp; unloading improvement</v>
      </c>
      <c r="C243" s="40" t="str">
        <f t="shared" si="30"/>
        <v>MERC/CAPEX/20162017/01426</v>
      </c>
      <c r="D243" s="159">
        <f t="shared" si="30"/>
        <v>42768</v>
      </c>
      <c r="E243" s="109">
        <f t="shared" si="30"/>
        <v>9.9669421487603316</v>
      </c>
      <c r="F243" s="109">
        <f t="shared" si="31"/>
        <v>0</v>
      </c>
      <c r="G243" s="109">
        <f t="shared" si="32"/>
        <v>0</v>
      </c>
      <c r="H243" s="109">
        <f t="shared" si="38"/>
        <v>0</v>
      </c>
      <c r="I243" s="109">
        <f>'F4.2'!V13</f>
        <v>0</v>
      </c>
      <c r="J243" s="109">
        <f>'F4.2'!AU13</f>
        <v>0</v>
      </c>
      <c r="K243" s="109"/>
      <c r="L243" s="109"/>
      <c r="M243" s="109">
        <f t="shared" si="39"/>
        <v>0</v>
      </c>
      <c r="N243" s="109">
        <f t="shared" si="40"/>
        <v>0</v>
      </c>
      <c r="O243" s="173">
        <f t="shared" si="36"/>
        <v>0</v>
      </c>
      <c r="P243" s="174">
        <f t="shared" si="37"/>
        <v>0</v>
      </c>
    </row>
    <row r="244" spans="1:16" ht="15.75" hidden="1" outlineLevel="1">
      <c r="A244" s="185">
        <f t="shared" si="29"/>
        <v>8.1</v>
      </c>
      <c r="B244" s="186" t="str">
        <f t="shared" si="28"/>
        <v>Procurement of Locomotive 800 HP (2 No.’s)</v>
      </c>
      <c r="C244" s="45" t="str">
        <f t="shared" si="30"/>
        <v>MERC/CAPEX/20162017/01426</v>
      </c>
      <c r="D244" s="160">
        <f t="shared" si="30"/>
        <v>42768</v>
      </c>
      <c r="E244" s="110">
        <f t="shared" si="30"/>
        <v>4.9504132231404956</v>
      </c>
      <c r="F244" s="109">
        <f t="shared" si="31"/>
        <v>4.8260800000000001</v>
      </c>
      <c r="G244" s="109">
        <f t="shared" si="32"/>
        <v>4.8260800000000001</v>
      </c>
      <c r="H244" s="110">
        <f t="shared" si="38"/>
        <v>0</v>
      </c>
      <c r="I244" s="109">
        <f>'F4.2'!V14</f>
        <v>0</v>
      </c>
      <c r="J244" s="109">
        <f>'F4.2'!AU14</f>
        <v>0</v>
      </c>
      <c r="K244" s="110"/>
      <c r="L244" s="110"/>
      <c r="M244" s="110">
        <f t="shared" si="39"/>
        <v>0</v>
      </c>
      <c r="N244" s="110">
        <f t="shared" si="40"/>
        <v>0</v>
      </c>
      <c r="O244" s="173">
        <f t="shared" si="36"/>
        <v>0</v>
      </c>
      <c r="P244" s="174">
        <f t="shared" si="37"/>
        <v>0</v>
      </c>
    </row>
    <row r="245" spans="1:16" ht="15.75" hidden="1" outlineLevel="1">
      <c r="A245" s="185">
        <f t="shared" si="29"/>
        <v>8.1999999999999993</v>
      </c>
      <c r="B245" s="186" t="str">
        <f t="shared" si="28"/>
        <v>Procurement of 2 No’s of Bulldozer Model D-155(2 No.’s)</v>
      </c>
      <c r="C245" s="45" t="str">
        <f t="shared" si="30"/>
        <v>MERC/CAPEX/20162017/01426</v>
      </c>
      <c r="D245" s="160">
        <f t="shared" si="30"/>
        <v>42768</v>
      </c>
      <c r="E245" s="110">
        <f t="shared" si="30"/>
        <v>2.5619834710743801</v>
      </c>
      <c r="F245" s="109">
        <f t="shared" si="31"/>
        <v>3.4747105785123966</v>
      </c>
      <c r="G245" s="109">
        <f t="shared" si="32"/>
        <v>3.4747105785123966</v>
      </c>
      <c r="H245" s="110">
        <f t="shared" si="38"/>
        <v>0</v>
      </c>
      <c r="I245" s="109">
        <f>'F4.2'!V15</f>
        <v>0</v>
      </c>
      <c r="J245" s="109">
        <f>'F4.2'!AU15</f>
        <v>0</v>
      </c>
      <c r="K245" s="110"/>
      <c r="L245" s="110"/>
      <c r="M245" s="110">
        <f t="shared" si="39"/>
        <v>0</v>
      </c>
      <c r="N245" s="110">
        <f t="shared" si="40"/>
        <v>0</v>
      </c>
      <c r="O245" s="173">
        <f t="shared" si="36"/>
        <v>0</v>
      </c>
      <c r="P245" s="174">
        <f t="shared" si="37"/>
        <v>0</v>
      </c>
    </row>
    <row r="246" spans="1:16" ht="15.75" hidden="1" outlineLevel="1">
      <c r="A246" s="185">
        <f t="shared" si="29"/>
        <v>8.3000000000000007</v>
      </c>
      <c r="B246" s="186" t="str">
        <f t="shared" si="28"/>
        <v>Modification below primary crusher chutes 15A/B &amp; Conv.02</v>
      </c>
      <c r="C246" s="45" t="str">
        <f t="shared" si="30"/>
        <v>MERC/CAPEX/20162017/01426</v>
      </c>
      <c r="D246" s="160">
        <f t="shared" si="30"/>
        <v>42768</v>
      </c>
      <c r="E246" s="110">
        <f t="shared" si="30"/>
        <v>0.42975206611570249</v>
      </c>
      <c r="F246" s="109">
        <f t="shared" si="31"/>
        <v>0.38033057851239671</v>
      </c>
      <c r="G246" s="109">
        <f t="shared" si="32"/>
        <v>0.38033057851239671</v>
      </c>
      <c r="H246" s="110">
        <f t="shared" si="38"/>
        <v>0</v>
      </c>
      <c r="I246" s="109">
        <f>'F4.2'!V16</f>
        <v>0</v>
      </c>
      <c r="J246" s="109">
        <f>'F4.2'!AU16</f>
        <v>0</v>
      </c>
      <c r="K246" s="110"/>
      <c r="L246" s="110"/>
      <c r="M246" s="110">
        <f t="shared" si="39"/>
        <v>0</v>
      </c>
      <c r="N246" s="110">
        <f t="shared" si="40"/>
        <v>0</v>
      </c>
      <c r="O246" s="173">
        <f t="shared" si="36"/>
        <v>0</v>
      </c>
      <c r="P246" s="174">
        <f t="shared" si="37"/>
        <v>0</v>
      </c>
    </row>
    <row r="247" spans="1:16" ht="15.75" hidden="1" outlineLevel="1">
      <c r="A247" s="185">
        <f t="shared" si="29"/>
        <v>8.4</v>
      </c>
      <c r="B247" s="186" t="str">
        <f t="shared" si="28"/>
        <v>New helical gear box for various conveyors</v>
      </c>
      <c r="C247" s="45" t="str">
        <f t="shared" si="30"/>
        <v>MERC/CAPEX/20162017/01426</v>
      </c>
      <c r="D247" s="160">
        <f t="shared" si="30"/>
        <v>42768</v>
      </c>
      <c r="E247" s="110">
        <f t="shared" si="30"/>
        <v>0.79338842975206614</v>
      </c>
      <c r="F247" s="109">
        <f t="shared" si="31"/>
        <v>0</v>
      </c>
      <c r="G247" s="109">
        <f t="shared" si="32"/>
        <v>0</v>
      </c>
      <c r="H247" s="110">
        <f t="shared" si="38"/>
        <v>0</v>
      </c>
      <c r="I247" s="109">
        <f>'F4.2'!V17</f>
        <v>0</v>
      </c>
      <c r="J247" s="109">
        <f>'F4.2'!AU17</f>
        <v>0</v>
      </c>
      <c r="K247" s="110"/>
      <c r="L247" s="110"/>
      <c r="M247" s="110">
        <f t="shared" si="39"/>
        <v>0</v>
      </c>
      <c r="N247" s="110">
        <f t="shared" si="40"/>
        <v>0</v>
      </c>
      <c r="O247" s="173">
        <f t="shared" si="36"/>
        <v>0</v>
      </c>
      <c r="P247" s="174">
        <f t="shared" si="37"/>
        <v>0</v>
      </c>
    </row>
    <row r="248" spans="1:16" ht="15.75" hidden="1" outlineLevel="1">
      <c r="A248" s="185">
        <f t="shared" si="29"/>
        <v>8.5</v>
      </c>
      <c r="B248" s="186" t="str">
        <f t="shared" si="28"/>
        <v xml:space="preserve">Procurement of Elecon Make Ring Granulator Type TK-09-38B </v>
      </c>
      <c r="C248" s="45" t="str">
        <f t="shared" si="30"/>
        <v>MERC/CAPEX/20162017/01426</v>
      </c>
      <c r="D248" s="160">
        <f t="shared" si="30"/>
        <v>42768</v>
      </c>
      <c r="E248" s="110">
        <f t="shared" si="30"/>
        <v>0.53719008264462809</v>
      </c>
      <c r="F248" s="109">
        <f t="shared" si="31"/>
        <v>0</v>
      </c>
      <c r="G248" s="109">
        <f t="shared" si="32"/>
        <v>0</v>
      </c>
      <c r="H248" s="110">
        <f t="shared" si="38"/>
        <v>0</v>
      </c>
      <c r="I248" s="109">
        <f>'F4.2'!V18</f>
        <v>0</v>
      </c>
      <c r="J248" s="109">
        <f>'F4.2'!AU18</f>
        <v>0</v>
      </c>
      <c r="K248" s="110"/>
      <c r="L248" s="110"/>
      <c r="M248" s="110">
        <f t="shared" si="39"/>
        <v>0</v>
      </c>
      <c r="N248" s="110">
        <f t="shared" si="40"/>
        <v>0</v>
      </c>
      <c r="O248" s="173">
        <f t="shared" si="36"/>
        <v>0</v>
      </c>
      <c r="P248" s="174">
        <f t="shared" si="37"/>
        <v>0</v>
      </c>
    </row>
    <row r="249" spans="1:16" ht="15.75" hidden="1" outlineLevel="1">
      <c r="A249" s="185">
        <f t="shared" si="29"/>
        <v>8.6</v>
      </c>
      <c r="B249" s="186" t="str">
        <f t="shared" si="28"/>
        <v>Procurement of Elecon Make Ring Granulator Type TK6 32B Ring Granulator</v>
      </c>
      <c r="C249" s="45" t="str">
        <f t="shared" si="30"/>
        <v>MERC/CAPEX/20162017/01426</v>
      </c>
      <c r="D249" s="160">
        <f t="shared" si="30"/>
        <v>42768</v>
      </c>
      <c r="E249" s="110">
        <f t="shared" si="30"/>
        <v>0.33884297520661155</v>
      </c>
      <c r="F249" s="109">
        <f t="shared" si="31"/>
        <v>0</v>
      </c>
      <c r="G249" s="109">
        <f t="shared" si="32"/>
        <v>0</v>
      </c>
      <c r="H249" s="110">
        <f t="shared" si="38"/>
        <v>0</v>
      </c>
      <c r="I249" s="109">
        <f>'F4.2'!V19</f>
        <v>0</v>
      </c>
      <c r="J249" s="109">
        <f>'F4.2'!AU19</f>
        <v>0</v>
      </c>
      <c r="K249" s="110"/>
      <c r="L249" s="110"/>
      <c r="M249" s="110">
        <f t="shared" si="39"/>
        <v>0</v>
      </c>
      <c r="N249" s="110">
        <f t="shared" si="40"/>
        <v>0</v>
      </c>
      <c r="O249" s="173">
        <f t="shared" si="36"/>
        <v>0</v>
      </c>
      <c r="P249" s="174">
        <f t="shared" si="37"/>
        <v>0</v>
      </c>
    </row>
    <row r="250" spans="1:16" ht="15.75" hidden="1" outlineLevel="1">
      <c r="A250" s="185">
        <f t="shared" si="29"/>
        <v>0</v>
      </c>
      <c r="B250" s="186" t="str">
        <f t="shared" si="28"/>
        <v>IDC</v>
      </c>
      <c r="C250" s="45" t="str">
        <f t="shared" si="30"/>
        <v>MERC/CAPEX/20162017/01426</v>
      </c>
      <c r="D250" s="160">
        <f t="shared" si="30"/>
        <v>42768</v>
      </c>
      <c r="E250" s="110">
        <f t="shared" si="30"/>
        <v>0.35537190082644626</v>
      </c>
      <c r="F250" s="109">
        <f t="shared" si="31"/>
        <v>0</v>
      </c>
      <c r="G250" s="109">
        <f t="shared" si="32"/>
        <v>0</v>
      </c>
      <c r="H250" s="110">
        <f t="shared" si="38"/>
        <v>0</v>
      </c>
      <c r="I250" s="109">
        <f>'F4.2'!V20</f>
        <v>0</v>
      </c>
      <c r="J250" s="109">
        <f>'F4.2'!AU20</f>
        <v>0</v>
      </c>
      <c r="K250" s="110"/>
      <c r="L250" s="110"/>
      <c r="M250" s="110">
        <f t="shared" si="39"/>
        <v>0</v>
      </c>
      <c r="N250" s="110">
        <f t="shared" si="40"/>
        <v>0</v>
      </c>
      <c r="O250" s="173">
        <f t="shared" si="36"/>
        <v>0</v>
      </c>
      <c r="P250" s="174">
        <f t="shared" si="37"/>
        <v>0</v>
      </c>
    </row>
    <row r="251" spans="1:16" ht="31.5" hidden="1" outlineLevel="1">
      <c r="A251" s="177">
        <f t="shared" si="29"/>
        <v>9</v>
      </c>
      <c r="B251" s="178" t="str">
        <f t="shared" si="28"/>
        <v>Construction of 1st raising of Ash bund from T.B.L. 258M to 264M at Bhusawal TPS</v>
      </c>
      <c r="C251" s="40" t="str">
        <f t="shared" si="30"/>
        <v>MERC/CAPEX/20172018/4267</v>
      </c>
      <c r="D251" s="159">
        <f t="shared" si="30"/>
        <v>43006</v>
      </c>
      <c r="E251" s="109">
        <f t="shared" si="30"/>
        <v>64.22</v>
      </c>
      <c r="F251" s="109">
        <f t="shared" si="31"/>
        <v>0</v>
      </c>
      <c r="G251" s="109">
        <f t="shared" si="32"/>
        <v>0</v>
      </c>
      <c r="H251" s="109">
        <f t="shared" si="38"/>
        <v>0</v>
      </c>
      <c r="I251" s="109">
        <f>'F4.2'!V21</f>
        <v>0</v>
      </c>
      <c r="J251" s="109">
        <f>'F4.2'!AU21</f>
        <v>0</v>
      </c>
      <c r="K251" s="109"/>
      <c r="L251" s="109"/>
      <c r="M251" s="109">
        <f t="shared" si="39"/>
        <v>0</v>
      </c>
      <c r="N251" s="109">
        <f t="shared" si="40"/>
        <v>0</v>
      </c>
      <c r="O251" s="173">
        <f t="shared" si="36"/>
        <v>0</v>
      </c>
      <c r="P251" s="174">
        <f t="shared" si="37"/>
        <v>0</v>
      </c>
    </row>
    <row r="252" spans="1:16" ht="31.5" hidden="1" outlineLevel="1">
      <c r="A252" s="185">
        <f t="shared" si="29"/>
        <v>9.1</v>
      </c>
      <c r="B252" s="186" t="str">
        <f t="shared" si="28"/>
        <v>Construction of 1st raising of Ash bund from T.B.L. 258M to 264M at Bhusawal TPS</v>
      </c>
      <c r="C252" s="45" t="str">
        <f t="shared" si="30"/>
        <v>MERC/CAPEX/20172018/4267</v>
      </c>
      <c r="D252" s="160">
        <f t="shared" si="30"/>
        <v>43006</v>
      </c>
      <c r="E252" s="110">
        <f t="shared" si="30"/>
        <v>64.22</v>
      </c>
      <c r="F252" s="109">
        <f t="shared" si="31"/>
        <v>64.498238246301369</v>
      </c>
      <c r="G252" s="109">
        <f t="shared" si="32"/>
        <v>64.498238246301369</v>
      </c>
      <c r="H252" s="110">
        <f t="shared" si="38"/>
        <v>0</v>
      </c>
      <c r="I252" s="109">
        <f>'F4.2'!V22</f>
        <v>0</v>
      </c>
      <c r="J252" s="109">
        <f>'F4.2'!AU22</f>
        <v>0</v>
      </c>
      <c r="K252" s="110"/>
      <c r="L252" s="110"/>
      <c r="M252" s="110">
        <f t="shared" si="39"/>
        <v>0</v>
      </c>
      <c r="N252" s="110">
        <f t="shared" si="40"/>
        <v>0</v>
      </c>
      <c r="O252" s="173">
        <f t="shared" si="36"/>
        <v>0</v>
      </c>
      <c r="P252" s="174">
        <f t="shared" si="37"/>
        <v>0</v>
      </c>
    </row>
    <row r="253" spans="1:16" ht="31.5" hidden="1" outlineLevel="1">
      <c r="A253" s="177">
        <f t="shared" si="29"/>
        <v>10</v>
      </c>
      <c r="B253" s="178" t="str">
        <f t="shared" si="28"/>
        <v>Augmentation of Ash Evacuation System &amp; Procurement of BCW Pump Motors at Bhusawal &amp; Khaperkheda TPS 500 MW Units</v>
      </c>
      <c r="C253" s="40" t="str">
        <f t="shared" si="30"/>
        <v>MERC/CAPEX/20172018/4782</v>
      </c>
      <c r="D253" s="159">
        <f t="shared" si="30"/>
        <v>43067</v>
      </c>
      <c r="E253" s="109">
        <f t="shared" si="30"/>
        <v>17.439999999999998</v>
      </c>
      <c r="F253" s="109">
        <f t="shared" si="31"/>
        <v>0</v>
      </c>
      <c r="G253" s="109">
        <f t="shared" si="32"/>
        <v>0</v>
      </c>
      <c r="H253" s="109">
        <f t="shared" si="38"/>
        <v>0</v>
      </c>
      <c r="I253" s="109">
        <f>'F4.2'!V23</f>
        <v>0</v>
      </c>
      <c r="J253" s="109">
        <f>'F4.2'!AU23</f>
        <v>0</v>
      </c>
      <c r="K253" s="109"/>
      <c r="L253" s="109"/>
      <c r="M253" s="109">
        <f t="shared" si="39"/>
        <v>0</v>
      </c>
      <c r="N253" s="109">
        <f t="shared" si="40"/>
        <v>0</v>
      </c>
      <c r="O253" s="173">
        <f t="shared" si="36"/>
        <v>0</v>
      </c>
      <c r="P253" s="174">
        <f t="shared" si="37"/>
        <v>0</v>
      </c>
    </row>
    <row r="254" spans="1:16" ht="31.5" hidden="1" outlineLevel="1">
      <c r="A254" s="185">
        <f t="shared" si="29"/>
        <v>10.1</v>
      </c>
      <c r="B254" s="186" t="str">
        <f t="shared" si="28"/>
        <v>Installation of standby Buffer Hopper parallel to existing pair of buffer hoppers</v>
      </c>
      <c r="C254" s="45" t="str">
        <f t="shared" si="30"/>
        <v>MERC/CAPEX/20172018/4782</v>
      </c>
      <c r="D254" s="160">
        <f t="shared" si="30"/>
        <v>43067</v>
      </c>
      <c r="E254" s="110">
        <f t="shared" si="30"/>
        <v>11.5</v>
      </c>
      <c r="F254" s="109">
        <f t="shared" si="31"/>
        <v>0</v>
      </c>
      <c r="G254" s="109">
        <f t="shared" si="32"/>
        <v>0</v>
      </c>
      <c r="H254" s="110">
        <f t="shared" si="38"/>
        <v>0</v>
      </c>
      <c r="I254" s="109">
        <f>'F4.2'!V24</f>
        <v>0</v>
      </c>
      <c r="J254" s="109">
        <f>'F4.2'!AU24</f>
        <v>0</v>
      </c>
      <c r="K254" s="110"/>
      <c r="L254" s="110"/>
      <c r="M254" s="110">
        <f t="shared" si="39"/>
        <v>0</v>
      </c>
      <c r="N254" s="110">
        <f t="shared" si="40"/>
        <v>0</v>
      </c>
      <c r="O254" s="173">
        <f t="shared" si="36"/>
        <v>0</v>
      </c>
      <c r="P254" s="174">
        <f t="shared" si="37"/>
        <v>0</v>
      </c>
    </row>
    <row r="255" spans="1:16" ht="31.5" hidden="1" outlineLevel="1">
      <c r="A255" s="185">
        <f t="shared" si="29"/>
        <v>10.199999999999999</v>
      </c>
      <c r="B255" s="186" t="str">
        <f t="shared" si="28"/>
        <v>Installation of additional vacuum pump for every two passes, near to intermediate hopper.</v>
      </c>
      <c r="C255" s="45" t="str">
        <f t="shared" si="30"/>
        <v>MERC/CAPEX/20172018/4782</v>
      </c>
      <c r="D255" s="160">
        <f t="shared" si="30"/>
        <v>43067</v>
      </c>
      <c r="E255" s="110">
        <f t="shared" si="30"/>
        <v>0.6</v>
      </c>
      <c r="F255" s="109">
        <f t="shared" si="31"/>
        <v>0</v>
      </c>
      <c r="G255" s="109">
        <f t="shared" si="32"/>
        <v>0</v>
      </c>
      <c r="H255" s="110">
        <f t="shared" si="38"/>
        <v>0</v>
      </c>
      <c r="I255" s="109">
        <f>'F4.2'!V25</f>
        <v>0</v>
      </c>
      <c r="J255" s="109">
        <f>'F4.2'!AU25</f>
        <v>0</v>
      </c>
      <c r="K255" s="110"/>
      <c r="L255" s="110"/>
      <c r="M255" s="110">
        <f t="shared" si="39"/>
        <v>0</v>
      </c>
      <c r="N255" s="110">
        <f t="shared" si="40"/>
        <v>0</v>
      </c>
      <c r="O255" s="173">
        <f t="shared" si="36"/>
        <v>0</v>
      </c>
      <c r="P255" s="174">
        <f t="shared" si="37"/>
        <v>0</v>
      </c>
    </row>
    <row r="256" spans="1:16" ht="63" hidden="1" outlineLevel="1">
      <c r="A256" s="185">
        <f t="shared" si="29"/>
        <v>10.3</v>
      </c>
      <c r="B256" s="186" t="str">
        <f t="shared" si="28"/>
        <v>Procurement of 02 Nos of M/s Torishima, Japan make, 350 KW, 6.6KV, Boiler Circulating Water (BCW) Pump Motors (without pump casing) with 02 lots of recommended Electrical &amp; C&amp;I spares for Bhusawal and Khaparkheda TPS 500MW.</v>
      </c>
      <c r="C256" s="45" t="str">
        <f t="shared" si="30"/>
        <v>MERC/CAPEX/20172018/4782</v>
      </c>
      <c r="D256" s="160">
        <f t="shared" si="30"/>
        <v>43067</v>
      </c>
      <c r="E256" s="110">
        <f t="shared" si="30"/>
        <v>4.24</v>
      </c>
      <c r="F256" s="109">
        <f t="shared" si="31"/>
        <v>4.6696428000000001</v>
      </c>
      <c r="G256" s="109">
        <f t="shared" si="32"/>
        <v>4.6696428000000001</v>
      </c>
      <c r="H256" s="110">
        <f t="shared" si="38"/>
        <v>0</v>
      </c>
      <c r="I256" s="109">
        <f>'F4.2'!V26</f>
        <v>0</v>
      </c>
      <c r="J256" s="109">
        <f>'F4.2'!AU26</f>
        <v>0</v>
      </c>
      <c r="K256" s="110"/>
      <c r="L256" s="110"/>
      <c r="M256" s="110">
        <f t="shared" si="39"/>
        <v>0</v>
      </c>
      <c r="N256" s="110">
        <f t="shared" si="40"/>
        <v>0</v>
      </c>
      <c r="O256" s="173">
        <f t="shared" si="36"/>
        <v>0</v>
      </c>
      <c r="P256" s="174">
        <f t="shared" si="37"/>
        <v>0</v>
      </c>
    </row>
    <row r="257" spans="1:16" ht="31.5" hidden="1" outlineLevel="1">
      <c r="A257" s="185">
        <f t="shared" si="29"/>
        <v>10.4</v>
      </c>
      <c r="B257" s="186" t="str">
        <f t="shared" si="28"/>
        <v>Procurement of complete ACVF drive module comprising of 2 Nos. of Supply and 3 Nos. of  Inverter modules for GEHO pumps</v>
      </c>
      <c r="C257" s="45" t="str">
        <f t="shared" si="30"/>
        <v>MERC/CAPEX/20172018/4782</v>
      </c>
      <c r="D257" s="160">
        <f t="shared" si="30"/>
        <v>43067</v>
      </c>
      <c r="E257" s="110">
        <f t="shared" si="30"/>
        <v>0.95</v>
      </c>
      <c r="F257" s="109">
        <f t="shared" si="31"/>
        <v>0.92864275500000004</v>
      </c>
      <c r="G257" s="109">
        <f t="shared" si="32"/>
        <v>0.92864275500000004</v>
      </c>
      <c r="H257" s="110">
        <f t="shared" si="38"/>
        <v>0</v>
      </c>
      <c r="I257" s="109">
        <f>'F4.2'!V27</f>
        <v>0</v>
      </c>
      <c r="J257" s="109">
        <f>'F4.2'!AU27</f>
        <v>0</v>
      </c>
      <c r="K257" s="110"/>
      <c r="L257" s="110"/>
      <c r="M257" s="110">
        <f t="shared" si="39"/>
        <v>0</v>
      </c>
      <c r="N257" s="110">
        <f t="shared" si="40"/>
        <v>0</v>
      </c>
      <c r="O257" s="173">
        <f t="shared" si="36"/>
        <v>0</v>
      </c>
      <c r="P257" s="174">
        <f t="shared" si="37"/>
        <v>0</v>
      </c>
    </row>
    <row r="258" spans="1:16" ht="31.5" hidden="1" outlineLevel="1">
      <c r="A258" s="185">
        <f t="shared" si="29"/>
        <v>10.5</v>
      </c>
      <c r="B258" s="186" t="str">
        <f t="shared" si="28"/>
        <v>Supply, erection and commissioning of 24VDC, 100A Float &amp; Float cum Boost Battery Charger with 325Ah Battery Bank for CWPH at BTPS 2x500 MW.</v>
      </c>
      <c r="C258" s="45" t="str">
        <f t="shared" si="30"/>
        <v>MERC/CAPEX/20172018/4782</v>
      </c>
      <c r="D258" s="160">
        <f t="shared" si="30"/>
        <v>43067</v>
      </c>
      <c r="E258" s="110">
        <f t="shared" si="30"/>
        <v>0.15</v>
      </c>
      <c r="F258" s="109">
        <f t="shared" si="31"/>
        <v>0.157884</v>
      </c>
      <c r="G258" s="109">
        <f t="shared" si="32"/>
        <v>0.157884</v>
      </c>
      <c r="H258" s="110">
        <f t="shared" si="38"/>
        <v>0</v>
      </c>
      <c r="I258" s="109">
        <f>'F4.2'!V28</f>
        <v>0</v>
      </c>
      <c r="J258" s="109">
        <f>'F4.2'!AU28</f>
        <v>0</v>
      </c>
      <c r="K258" s="110"/>
      <c r="L258" s="110"/>
      <c r="M258" s="110">
        <f t="shared" si="39"/>
        <v>0</v>
      </c>
      <c r="N258" s="110">
        <f t="shared" si="40"/>
        <v>0</v>
      </c>
      <c r="O258" s="173">
        <f t="shared" si="36"/>
        <v>0</v>
      </c>
      <c r="P258" s="174">
        <f t="shared" si="37"/>
        <v>0</v>
      </c>
    </row>
    <row r="259" spans="1:16" ht="15.75" hidden="1" outlineLevel="1">
      <c r="A259" s="185">
        <f t="shared" si="29"/>
        <v>0</v>
      </c>
      <c r="B259" s="186" t="str">
        <f t="shared" si="28"/>
        <v xml:space="preserve">IDC </v>
      </c>
      <c r="C259" s="45" t="str">
        <f t="shared" si="30"/>
        <v>MERC/CAPEX/20172018/4782</v>
      </c>
      <c r="D259" s="160">
        <f t="shared" si="30"/>
        <v>43067</v>
      </c>
      <c r="E259" s="110">
        <f t="shared" si="30"/>
        <v>0</v>
      </c>
      <c r="F259" s="109">
        <f t="shared" si="31"/>
        <v>0</v>
      </c>
      <c r="G259" s="109">
        <f t="shared" si="32"/>
        <v>0</v>
      </c>
      <c r="H259" s="110">
        <f t="shared" si="38"/>
        <v>0</v>
      </c>
      <c r="I259" s="109">
        <f>'F4.2'!V29</f>
        <v>0</v>
      </c>
      <c r="J259" s="109">
        <f>'F4.2'!AU29</f>
        <v>0</v>
      </c>
      <c r="K259" s="110"/>
      <c r="L259" s="110"/>
      <c r="M259" s="110">
        <f t="shared" si="39"/>
        <v>0</v>
      </c>
      <c r="N259" s="110">
        <f t="shared" si="40"/>
        <v>0</v>
      </c>
      <c r="O259" s="173">
        <f t="shared" si="36"/>
        <v>0</v>
      </c>
      <c r="P259" s="174">
        <f t="shared" si="37"/>
        <v>0</v>
      </c>
    </row>
    <row r="260" spans="1:16" ht="15.75" hidden="1" outlineLevel="1">
      <c r="A260" s="177">
        <f t="shared" si="29"/>
        <v>11</v>
      </c>
      <c r="B260" s="178" t="str">
        <f t="shared" si="28"/>
        <v>Various schemes for renovation of colony at Bhusawal TPS</v>
      </c>
      <c r="C260" s="40" t="str">
        <f t="shared" ref="C260:E279" si="41">C30</f>
        <v>MERC/CAPEX/20172018/0221</v>
      </c>
      <c r="D260" s="159">
        <f t="shared" si="41"/>
        <v>43143</v>
      </c>
      <c r="E260" s="109">
        <f t="shared" si="41"/>
        <v>19.334125999999998</v>
      </c>
      <c r="F260" s="109">
        <f t="shared" si="31"/>
        <v>0</v>
      </c>
      <c r="G260" s="109">
        <f t="shared" si="32"/>
        <v>0</v>
      </c>
      <c r="H260" s="109">
        <f t="shared" si="38"/>
        <v>0</v>
      </c>
      <c r="I260" s="109">
        <f>'F4.2'!V30</f>
        <v>0</v>
      </c>
      <c r="J260" s="109">
        <f>'F4.2'!AU30</f>
        <v>0</v>
      </c>
      <c r="K260" s="109"/>
      <c r="L260" s="109"/>
      <c r="M260" s="109">
        <f t="shared" si="39"/>
        <v>0</v>
      </c>
      <c r="N260" s="109">
        <f t="shared" si="40"/>
        <v>0</v>
      </c>
      <c r="O260" s="173">
        <f t="shared" si="36"/>
        <v>0</v>
      </c>
      <c r="P260" s="174">
        <f t="shared" si="37"/>
        <v>0</v>
      </c>
    </row>
    <row r="261" spans="1:16" ht="15.75" hidden="1" outlineLevel="1">
      <c r="A261" s="185">
        <f t="shared" si="29"/>
        <v>11.1</v>
      </c>
      <c r="B261" s="186" t="str">
        <f t="shared" si="28"/>
        <v>Renovation of staff quarters &amp; related work at BTPS Deepnagar</v>
      </c>
      <c r="C261" s="45" t="str">
        <f t="shared" si="41"/>
        <v>MERC/CAPEX/20172018/0221</v>
      </c>
      <c r="D261" s="160">
        <f t="shared" si="41"/>
        <v>43143</v>
      </c>
      <c r="E261" s="110">
        <f t="shared" si="41"/>
        <v>7.0209999999999999</v>
      </c>
      <c r="F261" s="109">
        <f t="shared" si="31"/>
        <v>5.45837182</v>
      </c>
      <c r="G261" s="109">
        <f t="shared" si="32"/>
        <v>5.45837182</v>
      </c>
      <c r="H261" s="110">
        <f t="shared" si="38"/>
        <v>0</v>
      </c>
      <c r="I261" s="109">
        <f>'F4.2'!V31</f>
        <v>0</v>
      </c>
      <c r="J261" s="109">
        <f>'F4.2'!AU31</f>
        <v>0</v>
      </c>
      <c r="K261" s="110"/>
      <c r="L261" s="110"/>
      <c r="M261" s="110">
        <f t="shared" si="39"/>
        <v>0</v>
      </c>
      <c r="N261" s="110">
        <f t="shared" si="40"/>
        <v>0</v>
      </c>
      <c r="O261" s="173">
        <f t="shared" si="36"/>
        <v>0</v>
      </c>
      <c r="P261" s="174">
        <f t="shared" si="37"/>
        <v>0</v>
      </c>
    </row>
    <row r="262" spans="1:16" ht="15.75" hidden="1" outlineLevel="1">
      <c r="A262" s="185">
        <f t="shared" si="29"/>
        <v>11.2</v>
      </c>
      <c r="B262" s="186" t="str">
        <f t="shared" si="28"/>
        <v>Colony Internal Roads at BTPS, Deepnagar</v>
      </c>
      <c r="C262" s="45" t="str">
        <f t="shared" si="41"/>
        <v>MERC/CAPEX/20172018/0221</v>
      </c>
      <c r="D262" s="160">
        <f t="shared" si="41"/>
        <v>43143</v>
      </c>
      <c r="E262" s="110">
        <f t="shared" si="41"/>
        <v>3.85</v>
      </c>
      <c r="F262" s="109">
        <f t="shared" si="31"/>
        <v>3.2500731940000001</v>
      </c>
      <c r="G262" s="109">
        <f t="shared" si="32"/>
        <v>3.2514022229999999</v>
      </c>
      <c r="H262" s="110">
        <f t="shared" si="38"/>
        <v>-1.3290289999998706E-3</v>
      </c>
      <c r="I262" s="109">
        <f>'F4.2'!V32</f>
        <v>0</v>
      </c>
      <c r="J262" s="109">
        <f>'F4.2'!AU32</f>
        <v>0</v>
      </c>
      <c r="K262" s="110"/>
      <c r="L262" s="110"/>
      <c r="M262" s="110">
        <f t="shared" si="39"/>
        <v>0</v>
      </c>
      <c r="N262" s="110">
        <f t="shared" si="40"/>
        <v>-1.3290289999998706E-3</v>
      </c>
      <c r="O262" s="173">
        <f t="shared" si="36"/>
        <v>0</v>
      </c>
      <c r="P262" s="174">
        <f t="shared" si="37"/>
        <v>0</v>
      </c>
    </row>
    <row r="263" spans="1:16" ht="15.75" hidden="1" outlineLevel="1">
      <c r="A263" s="185">
        <f t="shared" si="29"/>
        <v>11.3</v>
      </c>
      <c r="B263" s="186" t="str">
        <f t="shared" si="28"/>
        <v>Water supply , sanitary &amp; drainage works at BTPS, Deepnagar</v>
      </c>
      <c r="C263" s="45" t="str">
        <f t="shared" si="41"/>
        <v>MERC/CAPEX/20172018/0221</v>
      </c>
      <c r="D263" s="160">
        <f t="shared" si="41"/>
        <v>43143</v>
      </c>
      <c r="E263" s="110">
        <f t="shared" si="41"/>
        <v>7.3</v>
      </c>
      <c r="F263" s="109">
        <f t="shared" si="31"/>
        <v>5.8360794</v>
      </c>
      <c r="G263" s="109">
        <f t="shared" si="32"/>
        <v>5.8108501159999992</v>
      </c>
      <c r="H263" s="110">
        <f t="shared" si="38"/>
        <v>2.5229284000000796E-2</v>
      </c>
      <c r="I263" s="109">
        <f>'F4.2'!V33</f>
        <v>0</v>
      </c>
      <c r="J263" s="109">
        <f>'F4.2'!AU33</f>
        <v>0</v>
      </c>
      <c r="K263" s="110"/>
      <c r="L263" s="110"/>
      <c r="M263" s="110">
        <f t="shared" si="39"/>
        <v>0</v>
      </c>
      <c r="N263" s="110">
        <f t="shared" si="40"/>
        <v>2.5229284000000796E-2</v>
      </c>
      <c r="O263" s="173">
        <f t="shared" si="36"/>
        <v>0</v>
      </c>
      <c r="P263" s="174">
        <f t="shared" si="37"/>
        <v>0</v>
      </c>
    </row>
    <row r="264" spans="1:16" ht="15.75" hidden="1" outlineLevel="1">
      <c r="A264" s="185">
        <f t="shared" si="29"/>
        <v>11.4</v>
      </c>
      <c r="B264" s="186" t="str">
        <f t="shared" si="28"/>
        <v>Plinth protection to existing buildings at BTPS, Deepnagar</v>
      </c>
      <c r="C264" s="45" t="str">
        <f t="shared" si="41"/>
        <v>MERC/CAPEX/20172018/0221</v>
      </c>
      <c r="D264" s="160">
        <f t="shared" si="41"/>
        <v>43143</v>
      </c>
      <c r="E264" s="110">
        <f t="shared" si="41"/>
        <v>1.1631259999999999</v>
      </c>
      <c r="F264" s="109">
        <f t="shared" si="31"/>
        <v>0.91823160000000004</v>
      </c>
      <c r="G264" s="109">
        <f t="shared" si="32"/>
        <v>0.91823162200000008</v>
      </c>
      <c r="H264" s="110">
        <f t="shared" si="38"/>
        <v>-2.2000000043931323E-8</v>
      </c>
      <c r="I264" s="109">
        <f>'F4.2'!V34</f>
        <v>0</v>
      </c>
      <c r="J264" s="109">
        <f>'F4.2'!AU34</f>
        <v>0</v>
      </c>
      <c r="K264" s="110"/>
      <c r="L264" s="110"/>
      <c r="M264" s="110">
        <f t="shared" si="39"/>
        <v>0</v>
      </c>
      <c r="N264" s="110">
        <f t="shared" si="40"/>
        <v>-2.2000000043931323E-8</v>
      </c>
      <c r="O264" s="173">
        <f t="shared" si="36"/>
        <v>0</v>
      </c>
      <c r="P264" s="174">
        <f t="shared" si="37"/>
        <v>0</v>
      </c>
    </row>
    <row r="265" spans="1:16" ht="47.25" hidden="1" outlineLevel="1">
      <c r="A265" s="177">
        <f t="shared" si="29"/>
        <v>12</v>
      </c>
      <c r="B265" s="178" t="str">
        <f t="shared" si="28"/>
        <v>Pipeline from River Water Pump House (RWPH) to aquaduct over Bhogawati River and Other allied power house road works under DPR scheme at BTPS, Bhusawal</v>
      </c>
      <c r="C265" s="40" t="str">
        <f t="shared" si="41"/>
        <v>MERC/CAPEX/2018-2019/0104</v>
      </c>
      <c r="D265" s="159">
        <f t="shared" si="41"/>
        <v>43559</v>
      </c>
      <c r="E265" s="109">
        <f t="shared" si="41"/>
        <v>13.1172</v>
      </c>
      <c r="F265" s="109">
        <f t="shared" si="31"/>
        <v>0</v>
      </c>
      <c r="G265" s="109">
        <f t="shared" si="32"/>
        <v>0</v>
      </c>
      <c r="H265" s="109">
        <f t="shared" si="38"/>
        <v>0</v>
      </c>
      <c r="I265" s="109">
        <f>'F4.2'!V35</f>
        <v>0</v>
      </c>
      <c r="J265" s="109">
        <f>'F4.2'!AU35</f>
        <v>0</v>
      </c>
      <c r="K265" s="109"/>
      <c r="L265" s="109"/>
      <c r="M265" s="109">
        <f t="shared" si="39"/>
        <v>0</v>
      </c>
      <c r="N265" s="109">
        <f t="shared" si="40"/>
        <v>0</v>
      </c>
      <c r="O265" s="173">
        <f t="shared" si="36"/>
        <v>0</v>
      </c>
      <c r="P265" s="174">
        <f t="shared" si="37"/>
        <v>0</v>
      </c>
    </row>
    <row r="266" spans="1:16" ht="47.25" hidden="1" outlineLevel="1">
      <c r="A266" s="263">
        <f t="shared" si="29"/>
        <v>12.1</v>
      </c>
      <c r="B266" s="264" t="str">
        <f t="shared" si="28"/>
        <v>Providing supplying laying, jointing, testing and commissioning of 1650 mm Ø ID 8 mm thick M.S. pipeline for raw water supply from RWPH to aquaduct over Bhogawati river at, BTPS, Bhusawal.</v>
      </c>
      <c r="C266" s="45" t="str">
        <f t="shared" si="41"/>
        <v>MERC/CAPEX/2018-2019/0104</v>
      </c>
      <c r="D266" s="160">
        <f t="shared" si="41"/>
        <v>43559</v>
      </c>
      <c r="E266" s="110">
        <f t="shared" si="41"/>
        <v>7.2569999999999997</v>
      </c>
      <c r="F266" s="109">
        <f t="shared" si="31"/>
        <v>0</v>
      </c>
      <c r="G266" s="109">
        <f t="shared" si="32"/>
        <v>0</v>
      </c>
      <c r="H266" s="110">
        <f t="shared" si="38"/>
        <v>0</v>
      </c>
      <c r="I266" s="109">
        <f>'F4.2'!V36</f>
        <v>0</v>
      </c>
      <c r="J266" s="109">
        <f>'F4.2'!AU36</f>
        <v>0</v>
      </c>
      <c r="K266" s="110"/>
      <c r="L266" s="110"/>
      <c r="M266" s="110">
        <f t="shared" si="39"/>
        <v>0</v>
      </c>
      <c r="N266" s="110">
        <f t="shared" si="40"/>
        <v>0</v>
      </c>
      <c r="O266" s="173">
        <f t="shared" si="36"/>
        <v>0</v>
      </c>
      <c r="P266" s="174">
        <f t="shared" si="37"/>
        <v>0</v>
      </c>
    </row>
    <row r="267" spans="1:16" ht="31.5" hidden="1" outlineLevel="1">
      <c r="A267" s="263">
        <f t="shared" si="29"/>
        <v>12.2</v>
      </c>
      <c r="B267" s="264" t="str">
        <f t="shared" si="28"/>
        <v>Construction of WBM and Bituminous road along inlet &amp; outlet canals and concreate road along periphery of Major store at BTPS, Bhusawal.</v>
      </c>
      <c r="C267" s="45" t="str">
        <f t="shared" si="41"/>
        <v>MERC/CAPEX/2018-2019/0104</v>
      </c>
      <c r="D267" s="160">
        <f t="shared" si="41"/>
        <v>43559</v>
      </c>
      <c r="E267" s="110">
        <f t="shared" si="41"/>
        <v>4.22</v>
      </c>
      <c r="F267" s="109">
        <f t="shared" si="31"/>
        <v>3.1732728800000003</v>
      </c>
      <c r="G267" s="109">
        <f t="shared" si="32"/>
        <v>1.1931890000000001</v>
      </c>
      <c r="H267" s="110">
        <f t="shared" si="38"/>
        <v>1.9800838800000002</v>
      </c>
      <c r="I267" s="109">
        <f>'F4.2'!V37</f>
        <v>0.65719797999999996</v>
      </c>
      <c r="J267" s="109">
        <f>'F4.2'!AU37</f>
        <v>2.6372818869999999</v>
      </c>
      <c r="K267" s="110"/>
      <c r="L267" s="110"/>
      <c r="M267" s="110">
        <f t="shared" si="39"/>
        <v>2.6372818869999999</v>
      </c>
      <c r="N267" s="110">
        <f t="shared" si="40"/>
        <v>-2.6999999569454758E-8</v>
      </c>
      <c r="O267" s="173">
        <f t="shared" si="36"/>
        <v>2.6372818869999999</v>
      </c>
      <c r="P267" s="174">
        <f t="shared" si="37"/>
        <v>0</v>
      </c>
    </row>
    <row r="268" spans="1:16" ht="31.5" hidden="1" outlineLevel="1">
      <c r="A268" s="185">
        <f t="shared" si="29"/>
        <v>12.3</v>
      </c>
      <c r="B268" s="186" t="str">
        <f t="shared" si="28"/>
        <v>Work of construction of self-supporting steel roofing system for a major store godown shed of span 25M at BTPS, Deepnagar.</v>
      </c>
      <c r="C268" s="45" t="str">
        <f t="shared" si="41"/>
        <v>MERC/CAPEX/2018-2019/0104</v>
      </c>
      <c r="D268" s="160">
        <f t="shared" si="41"/>
        <v>43559</v>
      </c>
      <c r="E268" s="110">
        <f t="shared" si="41"/>
        <v>1.6401999999999999</v>
      </c>
      <c r="F268" s="109">
        <f t="shared" si="31"/>
        <v>0.27</v>
      </c>
      <c r="G268" s="109">
        <f t="shared" si="32"/>
        <v>1.6376399460000002</v>
      </c>
      <c r="H268" s="110">
        <f t="shared" si="38"/>
        <v>-1.3676399460000002</v>
      </c>
      <c r="I268" s="109">
        <f>'F4.2'!V38</f>
        <v>0</v>
      </c>
      <c r="J268" s="109">
        <f>'F4.2'!AU38</f>
        <v>0</v>
      </c>
      <c r="K268" s="110"/>
      <c r="L268" s="110"/>
      <c r="M268" s="110">
        <f t="shared" si="39"/>
        <v>0</v>
      </c>
      <c r="N268" s="110">
        <f t="shared" si="40"/>
        <v>-1.3676399460000002</v>
      </c>
      <c r="O268" s="173">
        <f t="shared" si="36"/>
        <v>0</v>
      </c>
      <c r="P268" s="174">
        <f t="shared" si="37"/>
        <v>0</v>
      </c>
    </row>
    <row r="269" spans="1:16" ht="15.75" hidden="1" outlineLevel="1">
      <c r="A269" s="263">
        <f t="shared" si="29"/>
        <v>0</v>
      </c>
      <c r="B269" s="264" t="str">
        <f t="shared" si="28"/>
        <v>IDC</v>
      </c>
      <c r="C269" s="45" t="str">
        <f t="shared" si="41"/>
        <v>MERC/CAPEX/2018-2019/0104</v>
      </c>
      <c r="D269" s="160">
        <f t="shared" si="41"/>
        <v>43559</v>
      </c>
      <c r="E269" s="110">
        <f t="shared" si="41"/>
        <v>0</v>
      </c>
      <c r="F269" s="109">
        <f t="shared" si="31"/>
        <v>5.9623299999999997E-2</v>
      </c>
      <c r="G269" s="109">
        <f t="shared" si="32"/>
        <v>0</v>
      </c>
      <c r="H269" s="110">
        <f t="shared" si="38"/>
        <v>5.9623299999999997E-2</v>
      </c>
      <c r="I269" s="109">
        <f>'F4.2'!V39</f>
        <v>8.9551900000000004E-2</v>
      </c>
      <c r="J269" s="109">
        <f>'F4.2'!AU39</f>
        <v>0.14917520000000001</v>
      </c>
      <c r="K269" s="110"/>
      <c r="L269" s="110"/>
      <c r="M269" s="110">
        <f t="shared" si="39"/>
        <v>0.14917520000000001</v>
      </c>
      <c r="N269" s="110">
        <f t="shared" si="40"/>
        <v>0</v>
      </c>
      <c r="O269" s="173">
        <f t="shared" si="36"/>
        <v>0</v>
      </c>
      <c r="P269" s="174">
        <f t="shared" si="37"/>
        <v>0.14917520000000001</v>
      </c>
    </row>
    <row r="270" spans="1:16" ht="47.25" hidden="1" outlineLevel="1">
      <c r="A270" s="177">
        <f t="shared" si="29"/>
        <v>13</v>
      </c>
      <c r="B270" s="178" t="str">
        <f t="shared" ref="B270:B301" si="42">B40</f>
        <v>Supply, erection, commissioning &amp; site testing of 220 V, 2035 AH, Station Battery Sets (4 Nos.) and 24 V, 2250 AH, SG/TG &amp; BOP Battery Sets (8 Nos.) for U# 4 &amp; 5 along with accessories at 2 x 500 MW BTPS, Bhusawal</v>
      </c>
      <c r="C270" s="40" t="str">
        <f t="shared" si="41"/>
        <v>MERC/CAPEX/2017-2018/1226</v>
      </c>
      <c r="D270" s="159">
        <f t="shared" si="41"/>
        <v>43322</v>
      </c>
      <c r="E270" s="109">
        <f t="shared" si="41"/>
        <v>11.59</v>
      </c>
      <c r="F270" s="109">
        <f t="shared" si="31"/>
        <v>0</v>
      </c>
      <c r="G270" s="109">
        <f t="shared" si="32"/>
        <v>0</v>
      </c>
      <c r="H270" s="109">
        <f t="shared" si="38"/>
        <v>0</v>
      </c>
      <c r="I270" s="109">
        <f>'F4.2'!V40</f>
        <v>0</v>
      </c>
      <c r="J270" s="109">
        <f>'F4.2'!AU40</f>
        <v>0</v>
      </c>
      <c r="K270" s="109"/>
      <c r="L270" s="109"/>
      <c r="M270" s="109">
        <f t="shared" si="39"/>
        <v>0</v>
      </c>
      <c r="N270" s="109">
        <f t="shared" si="40"/>
        <v>0</v>
      </c>
      <c r="O270" s="173">
        <f t="shared" si="36"/>
        <v>0</v>
      </c>
      <c r="P270" s="174">
        <f t="shared" si="37"/>
        <v>0</v>
      </c>
    </row>
    <row r="271" spans="1:16" ht="47.25" hidden="1" outlineLevel="1">
      <c r="A271" s="185">
        <f t="shared" si="29"/>
        <v>13.1</v>
      </c>
      <c r="B271" s="186" t="str">
        <f t="shared" si="42"/>
        <v>Supply, erection, commissioning &amp; site testing of 220V, 2035 AH Station Battery Sets (02 Nos.) and 24V, 2250AH, SG/TG &amp; BOP Battery Set (04 Nos.) along with accessories for Unit No.5 at BTPS 2x500MW.</v>
      </c>
      <c r="C271" s="45" t="str">
        <f t="shared" si="41"/>
        <v>MERC/CAPEX/2017-2018/1226</v>
      </c>
      <c r="D271" s="160">
        <f t="shared" si="41"/>
        <v>43322</v>
      </c>
      <c r="E271" s="110">
        <f t="shared" si="41"/>
        <v>5.7949999999999999</v>
      </c>
      <c r="F271" s="109">
        <f t="shared" si="31"/>
        <v>6.3739579500000003</v>
      </c>
      <c r="G271" s="109">
        <f t="shared" si="32"/>
        <v>6.3739579500000003</v>
      </c>
      <c r="H271" s="110">
        <f t="shared" si="38"/>
        <v>0</v>
      </c>
      <c r="I271" s="109">
        <f>'F4.2'!V41</f>
        <v>0</v>
      </c>
      <c r="J271" s="109">
        <f>'F4.2'!AU41</f>
        <v>0</v>
      </c>
      <c r="K271" s="110"/>
      <c r="L271" s="110"/>
      <c r="M271" s="110">
        <f t="shared" si="39"/>
        <v>0</v>
      </c>
      <c r="N271" s="110">
        <f t="shared" si="40"/>
        <v>0</v>
      </c>
      <c r="O271" s="173">
        <f t="shared" si="36"/>
        <v>0</v>
      </c>
      <c r="P271" s="174">
        <f t="shared" si="37"/>
        <v>0</v>
      </c>
    </row>
    <row r="272" spans="1:16" ht="47.25" hidden="1" outlineLevel="1">
      <c r="A272" s="185">
        <f t="shared" ref="A272:A303" si="43">A42</f>
        <v>13.2</v>
      </c>
      <c r="B272" s="186" t="str">
        <f t="shared" si="42"/>
        <v>Supply, erection, commissioning &amp; site testing of 220V, 2035 AH Station Battery Sets (02 Nos.) and 24V, 2250AH, SG/TG &amp; BOP Battery Set (04 Nos.) along with accessories for Unit No.4 at BTPS 2x500MW.</v>
      </c>
      <c r="C272" s="45" t="str">
        <f t="shared" si="41"/>
        <v>MERC/CAPEX/2017-2018/1226</v>
      </c>
      <c r="D272" s="160">
        <f t="shared" si="41"/>
        <v>43322</v>
      </c>
      <c r="E272" s="110">
        <f t="shared" si="41"/>
        <v>5.7949999999999999</v>
      </c>
      <c r="F272" s="109">
        <f t="shared" ref="F272:F303" si="44">F42+I42</f>
        <v>6.3227326000000001</v>
      </c>
      <c r="G272" s="109">
        <f t="shared" ref="G272:G303" si="45">G42+M42</f>
        <v>6.3227326000000001</v>
      </c>
      <c r="H272" s="110">
        <f t="shared" si="38"/>
        <v>0</v>
      </c>
      <c r="I272" s="109">
        <f>'F4.2'!V42</f>
        <v>0</v>
      </c>
      <c r="J272" s="109">
        <f>'F4.2'!AU42</f>
        <v>0</v>
      </c>
      <c r="K272" s="110"/>
      <c r="L272" s="110"/>
      <c r="M272" s="110">
        <f t="shared" si="39"/>
        <v>0</v>
      </c>
      <c r="N272" s="110">
        <f t="shared" si="40"/>
        <v>0</v>
      </c>
      <c r="O272" s="173">
        <f t="shared" si="36"/>
        <v>0</v>
      </c>
      <c r="P272" s="174">
        <f t="shared" si="37"/>
        <v>0</v>
      </c>
    </row>
    <row r="273" spans="1:16" ht="31.5" hidden="1" outlineLevel="1">
      <c r="A273" s="177">
        <f t="shared" si="43"/>
        <v>15</v>
      </c>
      <c r="B273" s="178" t="str">
        <f t="shared" si="42"/>
        <v>Flue Gas Desulphurization (FGD) System for 500 MW Units (Total 8 Nos) of MSPGCL</v>
      </c>
      <c r="C273" s="40" t="str">
        <f t="shared" si="41"/>
        <v>MERC/CAPEX/2020-2021/WFH/SBR/45</v>
      </c>
      <c r="D273" s="159">
        <f t="shared" si="41"/>
        <v>44232</v>
      </c>
      <c r="E273" s="109">
        <f t="shared" si="41"/>
        <v>869.5</v>
      </c>
      <c r="F273" s="109">
        <f t="shared" si="44"/>
        <v>0</v>
      </c>
      <c r="G273" s="109">
        <f t="shared" si="45"/>
        <v>0</v>
      </c>
      <c r="H273" s="109">
        <f t="shared" si="38"/>
        <v>0</v>
      </c>
      <c r="I273" s="109">
        <f>'F4.2'!V43</f>
        <v>0</v>
      </c>
      <c r="J273" s="109">
        <f>'F4.2'!AU43</f>
        <v>0</v>
      </c>
      <c r="K273" s="109"/>
      <c r="L273" s="109"/>
      <c r="M273" s="109">
        <f t="shared" si="39"/>
        <v>0</v>
      </c>
      <c r="N273" s="109">
        <f t="shared" si="40"/>
        <v>0</v>
      </c>
      <c r="O273" s="173">
        <f t="shared" si="36"/>
        <v>0</v>
      </c>
      <c r="P273" s="174">
        <f t="shared" si="37"/>
        <v>0</v>
      </c>
    </row>
    <row r="274" spans="1:16" ht="31.5" hidden="1" outlineLevel="1">
      <c r="A274" s="194">
        <f t="shared" si="43"/>
        <v>15.1</v>
      </c>
      <c r="B274" s="195" t="str">
        <f t="shared" si="42"/>
        <v>Flue Gas Desulphurization (FGD) System for Bhusawal Unit 4-5</v>
      </c>
      <c r="C274" s="49" t="str">
        <f t="shared" si="41"/>
        <v>MERC/CAPEX/2020-2021/WFH/SBR/45</v>
      </c>
      <c r="D274" s="160">
        <f t="shared" si="41"/>
        <v>44232</v>
      </c>
      <c r="E274" s="111">
        <f t="shared" si="41"/>
        <v>830.4</v>
      </c>
      <c r="F274" s="109">
        <f t="shared" si="44"/>
        <v>0</v>
      </c>
      <c r="G274" s="109">
        <f t="shared" si="45"/>
        <v>0</v>
      </c>
      <c r="H274" s="111">
        <f t="shared" si="38"/>
        <v>0</v>
      </c>
      <c r="I274" s="109">
        <f>'F4.2'!V44</f>
        <v>0</v>
      </c>
      <c r="J274" s="109">
        <f>'F4.2'!AU44</f>
        <v>0</v>
      </c>
      <c r="K274" s="111"/>
      <c r="L274" s="111"/>
      <c r="M274" s="111">
        <f t="shared" si="39"/>
        <v>0</v>
      </c>
      <c r="N274" s="111">
        <f t="shared" si="40"/>
        <v>0</v>
      </c>
      <c r="O274" s="173">
        <f t="shared" si="36"/>
        <v>0</v>
      </c>
      <c r="P274" s="174">
        <f t="shared" si="37"/>
        <v>0</v>
      </c>
    </row>
    <row r="275" spans="1:16" ht="31.5" hidden="1" outlineLevel="1">
      <c r="A275" s="194">
        <f t="shared" si="43"/>
        <v>0</v>
      </c>
      <c r="B275" s="199" t="str">
        <f t="shared" si="42"/>
        <v>IDC</v>
      </c>
      <c r="C275" s="49" t="str">
        <f t="shared" si="41"/>
        <v>MERC/CAPEX/2020-2021/WFH/SBR/45</v>
      </c>
      <c r="D275" s="160">
        <f t="shared" si="41"/>
        <v>44232</v>
      </c>
      <c r="E275" s="111">
        <f t="shared" si="41"/>
        <v>39.1</v>
      </c>
      <c r="F275" s="109">
        <f t="shared" si="44"/>
        <v>0</v>
      </c>
      <c r="G275" s="109">
        <f t="shared" si="45"/>
        <v>0</v>
      </c>
      <c r="H275" s="111">
        <f t="shared" si="38"/>
        <v>0</v>
      </c>
      <c r="I275" s="109">
        <f>'F4.2'!V45</f>
        <v>0</v>
      </c>
      <c r="J275" s="109">
        <f>'F4.2'!AU45</f>
        <v>0</v>
      </c>
      <c r="K275" s="111"/>
      <c r="L275" s="111"/>
      <c r="M275" s="111">
        <f t="shared" si="39"/>
        <v>0</v>
      </c>
      <c r="N275" s="111">
        <f t="shared" si="40"/>
        <v>0</v>
      </c>
      <c r="O275" s="173">
        <f t="shared" si="36"/>
        <v>0</v>
      </c>
      <c r="P275" s="174">
        <f t="shared" si="37"/>
        <v>0</v>
      </c>
    </row>
    <row r="276" spans="1:16" ht="31.5" hidden="1" outlineLevel="1">
      <c r="A276" s="177">
        <f t="shared" si="43"/>
        <v>16</v>
      </c>
      <c r="B276" s="178" t="str">
        <f t="shared" si="42"/>
        <v>Procurement of two BFP Cartridges &amp; one rotor of Turbine driven BFP &amp; at 500MW BTPS, Bhusawal</v>
      </c>
      <c r="C276" s="40" t="str">
        <f t="shared" si="41"/>
        <v>MERC/CAPEX/2020-2021/WFO/SBR/49</v>
      </c>
      <c r="D276" s="159">
        <f t="shared" si="41"/>
        <v>44263</v>
      </c>
      <c r="E276" s="109">
        <f t="shared" si="41"/>
        <v>10.520000000000001</v>
      </c>
      <c r="F276" s="109">
        <f t="shared" si="44"/>
        <v>0</v>
      </c>
      <c r="G276" s="109">
        <f t="shared" si="45"/>
        <v>0</v>
      </c>
      <c r="H276" s="109">
        <f t="shared" si="38"/>
        <v>0</v>
      </c>
      <c r="I276" s="109">
        <f>'F4.2'!V46</f>
        <v>0</v>
      </c>
      <c r="J276" s="109">
        <f>'F4.2'!AU46</f>
        <v>0</v>
      </c>
      <c r="K276" s="109"/>
      <c r="L276" s="109"/>
      <c r="M276" s="109">
        <f t="shared" si="39"/>
        <v>0</v>
      </c>
      <c r="N276" s="109">
        <f t="shared" si="40"/>
        <v>0</v>
      </c>
      <c r="O276" s="173">
        <f t="shared" si="36"/>
        <v>0</v>
      </c>
      <c r="P276" s="174">
        <f t="shared" si="37"/>
        <v>0</v>
      </c>
    </row>
    <row r="277" spans="1:16" ht="31.5" hidden="1" outlineLevel="1">
      <c r="A277" s="194">
        <f t="shared" si="43"/>
        <v>16.100000000000001</v>
      </c>
      <c r="B277" s="199" t="str">
        <f t="shared" si="42"/>
        <v>Procurement of two BFP Cartridges at 500MW BTPS, Bhusawal</v>
      </c>
      <c r="C277" s="49" t="str">
        <f t="shared" si="41"/>
        <v>MERC/CAPEX/2020-2021/WFO/SBR/49</v>
      </c>
      <c r="D277" s="160">
        <f t="shared" si="41"/>
        <v>44263</v>
      </c>
      <c r="E277" s="111">
        <f t="shared" si="41"/>
        <v>3.84</v>
      </c>
      <c r="F277" s="109">
        <f t="shared" si="44"/>
        <v>2.2399997760000003</v>
      </c>
      <c r="G277" s="109">
        <f t="shared" si="45"/>
        <v>2.2399997760000003</v>
      </c>
      <c r="H277" s="111">
        <f t="shared" si="38"/>
        <v>0</v>
      </c>
      <c r="I277" s="109">
        <f>'F4.2'!V47</f>
        <v>0</v>
      </c>
      <c r="J277" s="109">
        <f>'F4.2'!AU47</f>
        <v>0</v>
      </c>
      <c r="K277" s="111"/>
      <c r="L277" s="111"/>
      <c r="M277" s="111">
        <f t="shared" si="39"/>
        <v>0</v>
      </c>
      <c r="N277" s="111">
        <f t="shared" si="40"/>
        <v>0</v>
      </c>
      <c r="O277" s="173">
        <f t="shared" si="36"/>
        <v>0</v>
      </c>
      <c r="P277" s="174">
        <f t="shared" si="37"/>
        <v>0</v>
      </c>
    </row>
    <row r="278" spans="1:16" ht="31.5" hidden="1" outlineLevel="1">
      <c r="A278" s="194">
        <f t="shared" si="43"/>
        <v>16.2</v>
      </c>
      <c r="B278" s="199" t="str">
        <f t="shared" si="42"/>
        <v>Procurement of one rotor of Turbine driven BFP at 500MW BTPS, Bhusawal</v>
      </c>
      <c r="C278" s="49" t="str">
        <f t="shared" si="41"/>
        <v>MERC/CAPEX/2020-2021/WFO/SBR/49</v>
      </c>
      <c r="D278" s="160">
        <f t="shared" si="41"/>
        <v>44263</v>
      </c>
      <c r="E278" s="111">
        <f t="shared" si="41"/>
        <v>6.46</v>
      </c>
      <c r="F278" s="109">
        <f t="shared" si="44"/>
        <v>7.6135872999999998</v>
      </c>
      <c r="G278" s="109">
        <f t="shared" si="45"/>
        <v>7.6135872999999998</v>
      </c>
      <c r="H278" s="111">
        <f t="shared" si="38"/>
        <v>0</v>
      </c>
      <c r="I278" s="109">
        <f>'F4.2'!V48</f>
        <v>0</v>
      </c>
      <c r="J278" s="109">
        <f>'F4.2'!AU48</f>
        <v>0</v>
      </c>
      <c r="K278" s="111"/>
      <c r="L278" s="111"/>
      <c r="M278" s="111">
        <f t="shared" si="39"/>
        <v>0</v>
      </c>
      <c r="N278" s="111">
        <f t="shared" si="40"/>
        <v>0</v>
      </c>
      <c r="O278" s="173">
        <f t="shared" si="36"/>
        <v>0</v>
      </c>
      <c r="P278" s="174">
        <f t="shared" si="37"/>
        <v>0</v>
      </c>
    </row>
    <row r="279" spans="1:16" ht="31.5" hidden="1" outlineLevel="1">
      <c r="A279" s="194">
        <f t="shared" si="43"/>
        <v>0</v>
      </c>
      <c r="B279" s="199" t="str">
        <f t="shared" si="42"/>
        <v>IDC</v>
      </c>
      <c r="C279" s="49" t="str">
        <f t="shared" si="41"/>
        <v>MERC/CAPEX/2020-2021/WFO/SBR/49</v>
      </c>
      <c r="D279" s="160">
        <f t="shared" si="41"/>
        <v>44263</v>
      </c>
      <c r="E279" s="111">
        <f t="shared" si="41"/>
        <v>0.22</v>
      </c>
      <c r="F279" s="109">
        <f t="shared" si="44"/>
        <v>0</v>
      </c>
      <c r="G279" s="109">
        <f t="shared" si="45"/>
        <v>0</v>
      </c>
      <c r="H279" s="111">
        <f t="shared" si="38"/>
        <v>0</v>
      </c>
      <c r="I279" s="109">
        <f>'F4.2'!V49</f>
        <v>0</v>
      </c>
      <c r="J279" s="109">
        <f>'F4.2'!AU49</f>
        <v>0</v>
      </c>
      <c r="K279" s="111"/>
      <c r="L279" s="111"/>
      <c r="M279" s="111">
        <f t="shared" si="39"/>
        <v>0</v>
      </c>
      <c r="N279" s="111">
        <f t="shared" si="40"/>
        <v>0</v>
      </c>
      <c r="O279" s="173">
        <f t="shared" si="36"/>
        <v>0</v>
      </c>
      <c r="P279" s="174">
        <f t="shared" si="37"/>
        <v>0</v>
      </c>
    </row>
    <row r="280" spans="1:16" ht="31.5" hidden="1" outlineLevel="1">
      <c r="A280" s="177">
        <f t="shared" si="43"/>
        <v>17</v>
      </c>
      <c r="B280" s="178" t="str">
        <f t="shared" si="42"/>
        <v>CHP Improvement Schemes at 2X500MW, BTPS, Bhusawal</v>
      </c>
      <c r="C280" s="40" t="str">
        <f t="shared" ref="C280:E299" si="46">C50</f>
        <v>MERC/CAPEX/2020-2021/WFH/SBR/09</v>
      </c>
      <c r="D280" s="159">
        <f t="shared" si="46"/>
        <v>44357</v>
      </c>
      <c r="E280" s="109">
        <f t="shared" si="46"/>
        <v>21.22</v>
      </c>
      <c r="F280" s="109">
        <f t="shared" si="44"/>
        <v>0</v>
      </c>
      <c r="G280" s="109">
        <f t="shared" si="45"/>
        <v>0</v>
      </c>
      <c r="H280" s="109">
        <f t="shared" si="38"/>
        <v>0</v>
      </c>
      <c r="I280" s="109">
        <f>'F4.2'!V50</f>
        <v>0</v>
      </c>
      <c r="J280" s="109">
        <f>'F4.2'!AU50</f>
        <v>0</v>
      </c>
      <c r="K280" s="109"/>
      <c r="L280" s="109"/>
      <c r="M280" s="109">
        <f t="shared" si="39"/>
        <v>0</v>
      </c>
      <c r="N280" s="109">
        <f t="shared" si="40"/>
        <v>0</v>
      </c>
      <c r="O280" s="173">
        <f t="shared" si="36"/>
        <v>0</v>
      </c>
      <c r="P280" s="174">
        <f t="shared" si="37"/>
        <v>0</v>
      </c>
    </row>
    <row r="281" spans="1:16" ht="31.5" hidden="1" outlineLevel="1">
      <c r="A281" s="194">
        <f t="shared" si="43"/>
        <v>17.100000000000001</v>
      </c>
      <c r="B281" s="199" t="str">
        <f t="shared" si="42"/>
        <v>Revamping of Apron Feeder in CHP at 2X500MW, BTPS</v>
      </c>
      <c r="C281" s="49" t="str">
        <f t="shared" si="46"/>
        <v>MERC/CAPEX/2020-2021/WFH/SBR/09</v>
      </c>
      <c r="D281" s="160">
        <f t="shared" si="46"/>
        <v>44357</v>
      </c>
      <c r="E281" s="111">
        <f t="shared" si="46"/>
        <v>4.67</v>
      </c>
      <c r="F281" s="109">
        <f t="shared" si="44"/>
        <v>4.6492000000000004</v>
      </c>
      <c r="G281" s="109">
        <f t="shared" si="45"/>
        <v>4.6492000000000004</v>
      </c>
      <c r="H281" s="111">
        <f t="shared" si="38"/>
        <v>0</v>
      </c>
      <c r="I281" s="109">
        <f>'F4.2'!V51</f>
        <v>0</v>
      </c>
      <c r="J281" s="109">
        <f>'F4.2'!AU51</f>
        <v>0</v>
      </c>
      <c r="K281" s="111"/>
      <c r="L281" s="111"/>
      <c r="M281" s="111">
        <f t="shared" si="39"/>
        <v>0</v>
      </c>
      <c r="N281" s="111">
        <f t="shared" si="40"/>
        <v>0</v>
      </c>
      <c r="O281" s="173">
        <f t="shared" si="36"/>
        <v>0</v>
      </c>
      <c r="P281" s="174">
        <f t="shared" si="37"/>
        <v>0</v>
      </c>
    </row>
    <row r="282" spans="1:16" ht="31.5" hidden="1" outlineLevel="1">
      <c r="A282" s="194">
        <f t="shared" si="43"/>
        <v>17.2</v>
      </c>
      <c r="B282" s="199" t="str">
        <f t="shared" si="42"/>
        <v>Design, engineering, manufacturing, supply, Erection and commissioning of short conveyor from stack yard to belt feeder 112 in CHP 2x500MW BTPS.</v>
      </c>
      <c r="C282" s="49" t="str">
        <f t="shared" si="46"/>
        <v>MERC/CAPEX/2020-2021/WFH/SBR/09</v>
      </c>
      <c r="D282" s="160">
        <f t="shared" si="46"/>
        <v>44357</v>
      </c>
      <c r="E282" s="111">
        <f t="shared" si="46"/>
        <v>3.53</v>
      </c>
      <c r="F282" s="109">
        <f t="shared" si="44"/>
        <v>0</v>
      </c>
      <c r="G282" s="109">
        <f t="shared" si="45"/>
        <v>0</v>
      </c>
      <c r="H282" s="111">
        <f t="shared" si="38"/>
        <v>0</v>
      </c>
      <c r="I282" s="109">
        <f>'F4.2'!V52</f>
        <v>3.9647536259999998</v>
      </c>
      <c r="J282" s="109">
        <f>'F4.2'!AU52</f>
        <v>3.9647536259999998</v>
      </c>
      <c r="K282" s="111"/>
      <c r="L282" s="111"/>
      <c r="M282" s="111">
        <f t="shared" si="39"/>
        <v>3.9647536259999998</v>
      </c>
      <c r="N282" s="111">
        <f t="shared" si="40"/>
        <v>0</v>
      </c>
      <c r="O282" s="173">
        <f t="shared" si="36"/>
        <v>3.53</v>
      </c>
      <c r="P282" s="174">
        <f t="shared" si="37"/>
        <v>0.434753626</v>
      </c>
    </row>
    <row r="283" spans="1:16" ht="31.5" hidden="1" outlineLevel="1">
      <c r="A283" s="194">
        <f t="shared" si="43"/>
        <v>17.3</v>
      </c>
      <c r="B283" s="199" t="str">
        <f t="shared" si="42"/>
        <v>Design, engineering, manufacturing, supply, Erection and commissioning of stone grappler at Wagon Tippler No.3 in CHP 2x500MW BTPS.</v>
      </c>
      <c r="C283" s="49" t="str">
        <f t="shared" si="46"/>
        <v>MERC/CAPEX/2020-2021/WFH/SBR/09</v>
      </c>
      <c r="D283" s="160">
        <f t="shared" si="46"/>
        <v>44357</v>
      </c>
      <c r="E283" s="111">
        <f t="shared" si="46"/>
        <v>0.84</v>
      </c>
      <c r="F283" s="109">
        <f t="shared" si="44"/>
        <v>0</v>
      </c>
      <c r="G283" s="109">
        <f t="shared" si="45"/>
        <v>0</v>
      </c>
      <c r="H283" s="111">
        <f t="shared" si="38"/>
        <v>0</v>
      </c>
      <c r="I283" s="109">
        <f>'F4.2'!V53</f>
        <v>0</v>
      </c>
      <c r="J283" s="109">
        <f>'F4.2'!AU53</f>
        <v>0</v>
      </c>
      <c r="K283" s="111"/>
      <c r="L283" s="111"/>
      <c r="M283" s="111">
        <f t="shared" si="39"/>
        <v>0</v>
      </c>
      <c r="N283" s="111">
        <f t="shared" si="40"/>
        <v>0</v>
      </c>
      <c r="O283" s="173">
        <f t="shared" si="36"/>
        <v>0</v>
      </c>
      <c r="P283" s="174">
        <f t="shared" si="37"/>
        <v>0</v>
      </c>
    </row>
    <row r="284" spans="1:16" ht="31.5" hidden="1" outlineLevel="1">
      <c r="A284" s="194">
        <f t="shared" si="43"/>
        <v>17.399999999999999</v>
      </c>
      <c r="B284" s="199" t="str">
        <f t="shared" si="42"/>
        <v>Procurement of suspended magnets in CHP 2x500MW BTPS.</v>
      </c>
      <c r="C284" s="49" t="str">
        <f t="shared" si="46"/>
        <v>MERC/CAPEX/2020-2021/WFH/SBR/09</v>
      </c>
      <c r="D284" s="160">
        <f t="shared" si="46"/>
        <v>44357</v>
      </c>
      <c r="E284" s="111">
        <f t="shared" si="46"/>
        <v>2.95</v>
      </c>
      <c r="F284" s="109">
        <f t="shared" si="44"/>
        <v>2.9470499999999999</v>
      </c>
      <c r="G284" s="109">
        <f t="shared" si="45"/>
        <v>2.9470499999999999</v>
      </c>
      <c r="H284" s="111">
        <f t="shared" si="38"/>
        <v>0</v>
      </c>
      <c r="I284" s="109">
        <f>'F4.2'!V54</f>
        <v>0</v>
      </c>
      <c r="J284" s="109">
        <f>'F4.2'!AU54</f>
        <v>0</v>
      </c>
      <c r="K284" s="111"/>
      <c r="L284" s="111"/>
      <c r="M284" s="111">
        <f t="shared" si="39"/>
        <v>0</v>
      </c>
      <c r="N284" s="111">
        <f t="shared" si="40"/>
        <v>0</v>
      </c>
      <c r="O284" s="173">
        <f t="shared" si="36"/>
        <v>0</v>
      </c>
      <c r="P284" s="174">
        <f t="shared" si="37"/>
        <v>0</v>
      </c>
    </row>
    <row r="285" spans="1:16" ht="31.5" hidden="1" outlineLevel="1">
      <c r="A285" s="194">
        <f t="shared" si="43"/>
        <v>17.5</v>
      </c>
      <c r="B285" s="199" t="str">
        <f t="shared" si="42"/>
        <v>Supply, Erection And Commissioning of Electro-Mechanical Drive to Apron Feeder at CHP 500MW</v>
      </c>
      <c r="C285" s="49" t="str">
        <f t="shared" si="46"/>
        <v>MERC/CAPEX/2020-2021/WFH/SBR/09</v>
      </c>
      <c r="D285" s="160">
        <f t="shared" si="46"/>
        <v>44357</v>
      </c>
      <c r="E285" s="111">
        <f t="shared" si="46"/>
        <v>7.57</v>
      </c>
      <c r="F285" s="109">
        <f t="shared" si="44"/>
        <v>0</v>
      </c>
      <c r="G285" s="109">
        <f t="shared" si="45"/>
        <v>0</v>
      </c>
      <c r="H285" s="111">
        <f t="shared" si="38"/>
        <v>0</v>
      </c>
      <c r="I285" s="109">
        <f>'F4.2'!V55</f>
        <v>0</v>
      </c>
      <c r="J285" s="109">
        <f>'F4.2'!AU55</f>
        <v>0</v>
      </c>
      <c r="K285" s="111"/>
      <c r="L285" s="111"/>
      <c r="M285" s="111">
        <f t="shared" si="39"/>
        <v>0</v>
      </c>
      <c r="N285" s="111">
        <f t="shared" si="40"/>
        <v>0</v>
      </c>
      <c r="O285" s="173">
        <f t="shared" si="36"/>
        <v>0</v>
      </c>
      <c r="P285" s="174">
        <f t="shared" si="37"/>
        <v>0</v>
      </c>
    </row>
    <row r="286" spans="1:16" ht="31.5" hidden="1" outlineLevel="1">
      <c r="A286" s="194">
        <f t="shared" si="43"/>
        <v>0</v>
      </c>
      <c r="B286" s="200" t="str">
        <f t="shared" si="42"/>
        <v>IDC</v>
      </c>
      <c r="C286" s="49" t="str">
        <f t="shared" si="46"/>
        <v>MERC/CAPEX/2020-2021/WFH/SBR/09</v>
      </c>
      <c r="D286" s="160">
        <f t="shared" si="46"/>
        <v>44357</v>
      </c>
      <c r="E286" s="111">
        <f t="shared" si="46"/>
        <v>1.66</v>
      </c>
      <c r="F286" s="109">
        <f t="shared" si="44"/>
        <v>0</v>
      </c>
      <c r="G286" s="109">
        <f t="shared" si="45"/>
        <v>0</v>
      </c>
      <c r="H286" s="111">
        <f t="shared" si="38"/>
        <v>0</v>
      </c>
      <c r="I286" s="109">
        <f>'F4.2'!V56</f>
        <v>6.7524100000000004E-2</v>
      </c>
      <c r="J286" s="109">
        <f>'F4.2'!AU56</f>
        <v>6.7524100000000004E-2</v>
      </c>
      <c r="K286" s="111"/>
      <c r="L286" s="111"/>
      <c r="M286" s="111">
        <f t="shared" si="39"/>
        <v>6.7524100000000004E-2</v>
      </c>
      <c r="N286" s="111">
        <f t="shared" si="40"/>
        <v>0</v>
      </c>
      <c r="O286" s="173">
        <f t="shared" si="36"/>
        <v>6.7524100000000004E-2</v>
      </c>
      <c r="P286" s="174">
        <f t="shared" si="37"/>
        <v>0</v>
      </c>
    </row>
    <row r="287" spans="1:16" ht="47.25" hidden="1" outlineLevel="1">
      <c r="A287" s="177" t="str">
        <f t="shared" si="43"/>
        <v>HO
DPR 6</v>
      </c>
      <c r="B287" s="178" t="str">
        <f t="shared" si="42"/>
        <v>Supply, Installation, Commissioning and Operation &amp; Maintenance Services of Continuous Ambient Air Quality Monitoring Stations (CAAQMS) at various TPS</v>
      </c>
      <c r="C287" s="40" t="str">
        <f t="shared" si="46"/>
        <v>MERC/CAPEX/20162017/00423</v>
      </c>
      <c r="D287" s="159">
        <f t="shared" si="46"/>
        <v>42585</v>
      </c>
      <c r="E287" s="109">
        <f t="shared" si="46"/>
        <v>3.9772580142857143</v>
      </c>
      <c r="F287" s="109">
        <f t="shared" si="44"/>
        <v>0</v>
      </c>
      <c r="G287" s="109">
        <f t="shared" si="45"/>
        <v>0</v>
      </c>
      <c r="H287" s="109">
        <f t="shared" si="38"/>
        <v>0</v>
      </c>
      <c r="I287" s="109">
        <f>'F4.2'!V57</f>
        <v>0</v>
      </c>
      <c r="J287" s="109">
        <f>'F4.2'!AU57</f>
        <v>0</v>
      </c>
      <c r="K287" s="109"/>
      <c r="L287" s="109"/>
      <c r="M287" s="109">
        <f t="shared" si="39"/>
        <v>0</v>
      </c>
      <c r="N287" s="109">
        <f t="shared" si="40"/>
        <v>0</v>
      </c>
      <c r="O287" s="173">
        <f t="shared" si="36"/>
        <v>0</v>
      </c>
      <c r="P287" s="174">
        <f t="shared" si="37"/>
        <v>0</v>
      </c>
    </row>
    <row r="288" spans="1:16" ht="15.75" hidden="1" outlineLevel="1">
      <c r="A288" s="194">
        <f t="shared" si="43"/>
        <v>1</v>
      </c>
      <c r="B288" s="199" t="str">
        <f t="shared" si="42"/>
        <v>Bhusawal: Unit 4-5 (3 Nos.)</v>
      </c>
      <c r="C288" s="49" t="str">
        <f t="shared" si="46"/>
        <v>MERC/CAPEX/20162017/00423</v>
      </c>
      <c r="D288" s="160">
        <f t="shared" si="46"/>
        <v>42585</v>
      </c>
      <c r="E288" s="111">
        <f t="shared" si="46"/>
        <v>3.9772580142857143</v>
      </c>
      <c r="F288" s="109">
        <f t="shared" si="44"/>
        <v>1.9467999333333335</v>
      </c>
      <c r="G288" s="109">
        <f t="shared" si="45"/>
        <v>1.9457999143333333</v>
      </c>
      <c r="H288" s="111">
        <f t="shared" si="38"/>
        <v>1.0000190000001297E-3</v>
      </c>
      <c r="I288" s="109">
        <f>'F4.2'!V58</f>
        <v>0</v>
      </c>
      <c r="J288" s="109">
        <f>'F4.2'!AU58</f>
        <v>0</v>
      </c>
      <c r="K288" s="111"/>
      <c r="L288" s="111"/>
      <c r="M288" s="111">
        <f t="shared" si="39"/>
        <v>0</v>
      </c>
      <c r="N288" s="111">
        <f t="shared" si="40"/>
        <v>1.0000190000001297E-3</v>
      </c>
      <c r="O288" s="173">
        <f t="shared" si="36"/>
        <v>0</v>
      </c>
      <c r="P288" s="174">
        <f t="shared" si="37"/>
        <v>0</v>
      </c>
    </row>
    <row r="289" spans="1:16" ht="31.5" hidden="1" outlineLevel="1">
      <c r="A289" s="177" t="str">
        <f t="shared" si="43"/>
        <v>HO
DPR 7</v>
      </c>
      <c r="B289" s="178" t="str">
        <f t="shared" si="42"/>
        <v>Installation of Real Time Online Coal-Ash Analyzer at various TPS</v>
      </c>
      <c r="C289" s="40" t="str">
        <f t="shared" si="46"/>
        <v>MERC/CAPEX/20162017/00774</v>
      </c>
      <c r="D289" s="159">
        <f t="shared" si="46"/>
        <v>42643</v>
      </c>
      <c r="E289" s="109">
        <f t="shared" si="46"/>
        <v>4.0552000000000001</v>
      </c>
      <c r="F289" s="109">
        <f t="shared" si="44"/>
        <v>0</v>
      </c>
      <c r="G289" s="109">
        <f t="shared" si="45"/>
        <v>0</v>
      </c>
      <c r="H289" s="109">
        <f t="shared" si="38"/>
        <v>0</v>
      </c>
      <c r="I289" s="109">
        <f>'F4.2'!V59</f>
        <v>0</v>
      </c>
      <c r="J289" s="109">
        <f>'F4.2'!AU59</f>
        <v>0</v>
      </c>
      <c r="K289" s="109"/>
      <c r="L289" s="109"/>
      <c r="M289" s="109">
        <f t="shared" si="39"/>
        <v>0</v>
      </c>
      <c r="N289" s="109">
        <f t="shared" si="40"/>
        <v>0</v>
      </c>
      <c r="O289" s="173">
        <f t="shared" si="36"/>
        <v>0</v>
      </c>
      <c r="P289" s="174">
        <f t="shared" si="37"/>
        <v>0</v>
      </c>
    </row>
    <row r="290" spans="1:16" ht="15.75" hidden="1" outlineLevel="1">
      <c r="A290" s="194">
        <f t="shared" si="43"/>
        <v>1</v>
      </c>
      <c r="B290" s="199" t="str">
        <f t="shared" si="42"/>
        <v>Bhusawal: Unit 4-5</v>
      </c>
      <c r="C290" s="49" t="str">
        <f t="shared" si="46"/>
        <v>MERC/CAPEX/20162017/00774</v>
      </c>
      <c r="D290" s="160">
        <f t="shared" si="46"/>
        <v>42643</v>
      </c>
      <c r="E290" s="111">
        <f t="shared" si="46"/>
        <v>4.0552000000000001</v>
      </c>
      <c r="F290" s="109">
        <f t="shared" si="44"/>
        <v>0</v>
      </c>
      <c r="G290" s="109">
        <f t="shared" si="45"/>
        <v>0</v>
      </c>
      <c r="H290" s="111">
        <f t="shared" si="38"/>
        <v>0</v>
      </c>
      <c r="I290" s="109">
        <f>'F4.2'!V60</f>
        <v>0</v>
      </c>
      <c r="J290" s="109">
        <f>'F4.2'!AU60</f>
        <v>0</v>
      </c>
      <c r="K290" s="111"/>
      <c r="L290" s="111"/>
      <c r="M290" s="111">
        <f t="shared" si="39"/>
        <v>0</v>
      </c>
      <c r="N290" s="111">
        <f t="shared" si="40"/>
        <v>0</v>
      </c>
      <c r="O290" s="173">
        <f t="shared" si="36"/>
        <v>0</v>
      </c>
      <c r="P290" s="174">
        <f t="shared" si="37"/>
        <v>0</v>
      </c>
    </row>
    <row r="291" spans="1:16" ht="31.5" hidden="1" outlineLevel="1">
      <c r="A291" s="177" t="str">
        <f t="shared" si="43"/>
        <v>HO
DPR 8</v>
      </c>
      <c r="B291" s="178" t="str">
        <f t="shared" si="42"/>
        <v>Replacement of Fire Tenders at Various Power Stations of Mahagenco</v>
      </c>
      <c r="C291" s="40" t="str">
        <f t="shared" si="46"/>
        <v>MERC/CAPEX/20172018/4653</v>
      </c>
      <c r="D291" s="159">
        <f t="shared" si="46"/>
        <v>43052</v>
      </c>
      <c r="E291" s="109">
        <f t="shared" si="46"/>
        <v>3.95</v>
      </c>
      <c r="F291" s="109">
        <f t="shared" si="44"/>
        <v>0</v>
      </c>
      <c r="G291" s="109">
        <f t="shared" si="45"/>
        <v>0</v>
      </c>
      <c r="H291" s="109">
        <f t="shared" si="38"/>
        <v>0</v>
      </c>
      <c r="I291" s="109">
        <f>'F4.2'!V61</f>
        <v>0</v>
      </c>
      <c r="J291" s="109">
        <f>'F4.2'!AU61</f>
        <v>0</v>
      </c>
      <c r="K291" s="109"/>
      <c r="L291" s="109"/>
      <c r="M291" s="109">
        <f t="shared" si="39"/>
        <v>0</v>
      </c>
      <c r="N291" s="109">
        <f t="shared" si="40"/>
        <v>0</v>
      </c>
      <c r="O291" s="173">
        <f t="shared" si="36"/>
        <v>0</v>
      </c>
      <c r="P291" s="174">
        <f t="shared" si="37"/>
        <v>0</v>
      </c>
    </row>
    <row r="292" spans="1:16" ht="15.75" hidden="1" outlineLevel="1">
      <c r="A292" s="194">
        <f t="shared" si="43"/>
        <v>1</v>
      </c>
      <c r="B292" s="199" t="str">
        <f t="shared" si="42"/>
        <v>Advance Multipurpose Fire Tender for BTPS 4-5</v>
      </c>
      <c r="C292" s="50" t="str">
        <f t="shared" si="46"/>
        <v>MERC/CAPEX/20172018/4653</v>
      </c>
      <c r="D292" s="160">
        <f t="shared" si="46"/>
        <v>43052</v>
      </c>
      <c r="E292" s="111">
        <f t="shared" si="46"/>
        <v>1.45</v>
      </c>
      <c r="F292" s="109">
        <f t="shared" si="44"/>
        <v>1.7765</v>
      </c>
      <c r="G292" s="109">
        <f t="shared" si="45"/>
        <v>1.7765</v>
      </c>
      <c r="H292" s="111">
        <f t="shared" si="38"/>
        <v>0</v>
      </c>
      <c r="I292" s="109">
        <f>'F4.2'!V62</f>
        <v>0</v>
      </c>
      <c r="J292" s="109">
        <f>'F4.2'!AU62</f>
        <v>0</v>
      </c>
      <c r="K292" s="111"/>
      <c r="L292" s="111"/>
      <c r="M292" s="111">
        <f t="shared" si="39"/>
        <v>0</v>
      </c>
      <c r="N292" s="111">
        <f t="shared" si="40"/>
        <v>0</v>
      </c>
      <c r="O292" s="173">
        <f t="shared" si="36"/>
        <v>0</v>
      </c>
      <c r="P292" s="174">
        <f t="shared" si="37"/>
        <v>0</v>
      </c>
    </row>
    <row r="293" spans="1:16" ht="15.75" hidden="1" outlineLevel="1">
      <c r="A293" s="194">
        <f t="shared" si="43"/>
        <v>2</v>
      </c>
      <c r="B293" s="199" t="str">
        <f t="shared" si="42"/>
        <v>Normal Multipurpose Fire Tender for BTPS 4-5</v>
      </c>
      <c r="C293" s="50" t="str">
        <f t="shared" si="46"/>
        <v>MERC/CAPEX/20172018/4653</v>
      </c>
      <c r="D293" s="160">
        <f t="shared" si="46"/>
        <v>43052</v>
      </c>
      <c r="E293" s="111">
        <f t="shared" si="46"/>
        <v>2.5</v>
      </c>
      <c r="F293" s="109">
        <f t="shared" si="44"/>
        <v>2.1846524010000001</v>
      </c>
      <c r="G293" s="109">
        <f t="shared" si="45"/>
        <v>2.1846524010000001</v>
      </c>
      <c r="H293" s="111">
        <f t="shared" si="38"/>
        <v>0</v>
      </c>
      <c r="I293" s="109">
        <f>'F4.2'!V63</f>
        <v>0</v>
      </c>
      <c r="J293" s="109">
        <f>'F4.2'!AU63</f>
        <v>0</v>
      </c>
      <c r="K293" s="111"/>
      <c r="L293" s="111"/>
      <c r="M293" s="111">
        <f t="shared" si="39"/>
        <v>0</v>
      </c>
      <c r="N293" s="111">
        <f t="shared" si="40"/>
        <v>0</v>
      </c>
      <c r="O293" s="173">
        <f t="shared" si="36"/>
        <v>0</v>
      </c>
      <c r="P293" s="174">
        <f t="shared" si="37"/>
        <v>0</v>
      </c>
    </row>
    <row r="294" spans="1:16" ht="15.75" hidden="1" outlineLevel="1">
      <c r="A294" s="194">
        <f t="shared" si="43"/>
        <v>0</v>
      </c>
      <c r="B294" s="199" t="str">
        <f t="shared" si="42"/>
        <v>IDC</v>
      </c>
      <c r="C294" s="50" t="str">
        <f t="shared" si="46"/>
        <v>MERC/CAPEX/20172018/4653</v>
      </c>
      <c r="D294" s="160">
        <f t="shared" si="46"/>
        <v>43052</v>
      </c>
      <c r="E294" s="111">
        <f t="shared" si="46"/>
        <v>0</v>
      </c>
      <c r="F294" s="109">
        <f t="shared" si="44"/>
        <v>0</v>
      </c>
      <c r="G294" s="109">
        <f t="shared" si="45"/>
        <v>0</v>
      </c>
      <c r="H294" s="111">
        <f t="shared" si="38"/>
        <v>0</v>
      </c>
      <c r="I294" s="109">
        <f>'F4.2'!V64</f>
        <v>0</v>
      </c>
      <c r="J294" s="109">
        <f>'F4.2'!AU64</f>
        <v>0</v>
      </c>
      <c r="K294" s="111"/>
      <c r="L294" s="111"/>
      <c r="M294" s="111">
        <f t="shared" si="39"/>
        <v>0</v>
      </c>
      <c r="N294" s="111">
        <f t="shared" si="40"/>
        <v>0</v>
      </c>
      <c r="O294" s="173">
        <f t="shared" si="36"/>
        <v>0</v>
      </c>
      <c r="P294" s="174">
        <f t="shared" si="37"/>
        <v>0</v>
      </c>
    </row>
    <row r="295" spans="1:16" ht="31.5" hidden="1" outlineLevel="1">
      <c r="A295" s="177" t="str">
        <f t="shared" si="43"/>
        <v>HO
DPR 10</v>
      </c>
      <c r="B295" s="178" t="str">
        <f t="shared" si="42"/>
        <v>Implementation of IB recommendations- Civil works at various TPS of Mahagenco</v>
      </c>
      <c r="C295" s="40" t="str">
        <f t="shared" si="46"/>
        <v>MERC/CAPEX/20172018/0177</v>
      </c>
      <c r="D295" s="159">
        <f t="shared" si="46"/>
        <v>43137</v>
      </c>
      <c r="E295" s="109">
        <f t="shared" si="46"/>
        <v>10.065399999999999</v>
      </c>
      <c r="F295" s="109">
        <f t="shared" si="44"/>
        <v>0</v>
      </c>
      <c r="G295" s="109">
        <f t="shared" si="45"/>
        <v>0</v>
      </c>
      <c r="H295" s="109">
        <f t="shared" si="38"/>
        <v>0</v>
      </c>
      <c r="I295" s="109">
        <f>'F4.2'!V65</f>
        <v>0</v>
      </c>
      <c r="J295" s="109">
        <f>'F4.2'!AU65</f>
        <v>0</v>
      </c>
      <c r="K295" s="109"/>
      <c r="L295" s="109"/>
      <c r="M295" s="109">
        <f t="shared" si="39"/>
        <v>0</v>
      </c>
      <c r="N295" s="109">
        <f t="shared" si="40"/>
        <v>0</v>
      </c>
      <c r="O295" s="173">
        <f t="shared" si="36"/>
        <v>0</v>
      </c>
      <c r="P295" s="174">
        <f t="shared" si="37"/>
        <v>0</v>
      </c>
    </row>
    <row r="296" spans="1:16" ht="15.75" hidden="1" outlineLevel="1">
      <c r="A296" s="194">
        <f t="shared" si="43"/>
        <v>1</v>
      </c>
      <c r="B296" s="199" t="str">
        <f t="shared" si="42"/>
        <v>Bhusawal: Unit 4-5</v>
      </c>
      <c r="C296" s="81" t="str">
        <f t="shared" si="46"/>
        <v>MERC/CAPEX/20172018/0177</v>
      </c>
      <c r="D296" s="160">
        <f t="shared" si="46"/>
        <v>43137</v>
      </c>
      <c r="E296" s="111">
        <f t="shared" si="46"/>
        <v>10.065399999999999</v>
      </c>
      <c r="F296" s="109">
        <f t="shared" si="44"/>
        <v>8.795445668000001</v>
      </c>
      <c r="G296" s="109">
        <f t="shared" si="45"/>
        <v>8.7936842300000002</v>
      </c>
      <c r="H296" s="111">
        <f t="shared" si="38"/>
        <v>1.7614380000008367E-3</v>
      </c>
      <c r="I296" s="109">
        <f>'F4.2'!V66</f>
        <v>0.38999150599999999</v>
      </c>
      <c r="J296" s="109">
        <f>'F4.2'!AU66</f>
        <v>0.38999150599999999</v>
      </c>
      <c r="K296" s="111"/>
      <c r="L296" s="111"/>
      <c r="M296" s="111">
        <f t="shared" si="39"/>
        <v>0.38999150599999999</v>
      </c>
      <c r="N296" s="111">
        <f t="shared" si="40"/>
        <v>1.7614380000008367E-3</v>
      </c>
      <c r="O296" s="173">
        <f t="shared" si="36"/>
        <v>0.38999150599999999</v>
      </c>
      <c r="P296" s="174">
        <f t="shared" si="37"/>
        <v>0</v>
      </c>
    </row>
    <row r="297" spans="1:16" ht="47.25" hidden="1" outlineLevel="1">
      <c r="A297" s="177">
        <f t="shared" si="43"/>
        <v>18</v>
      </c>
      <c r="B297" s="178" t="str">
        <f t="shared" si="42"/>
        <v>Procurement of assembly of baskets for Air Pre-heater of type 31.5 VIM 2000 (72° PA), Replacement of thermal insulation of Boiler, Ducts &amp; Steam Pipelines and Coal Mill Gear Box in 2x500MW at BTPS, Bhusawal</v>
      </c>
      <c r="C297" s="40" t="str">
        <f t="shared" si="46"/>
        <v>MERC/CAPEX/2021-2022/ SBR/ 15</v>
      </c>
      <c r="D297" s="159">
        <f t="shared" si="46"/>
        <v>44461</v>
      </c>
      <c r="E297" s="109">
        <f t="shared" si="46"/>
        <v>14.96</v>
      </c>
      <c r="F297" s="109">
        <f t="shared" si="44"/>
        <v>0</v>
      </c>
      <c r="G297" s="109">
        <f t="shared" si="45"/>
        <v>0</v>
      </c>
      <c r="H297" s="109">
        <f t="shared" si="38"/>
        <v>0</v>
      </c>
      <c r="I297" s="109">
        <f>'F4.2'!V67</f>
        <v>0</v>
      </c>
      <c r="J297" s="109">
        <f>'F4.2'!AU67</f>
        <v>0</v>
      </c>
      <c r="K297" s="109"/>
      <c r="L297" s="109"/>
      <c r="M297" s="109">
        <f t="shared" si="39"/>
        <v>0</v>
      </c>
      <c r="N297" s="109">
        <f t="shared" si="40"/>
        <v>0</v>
      </c>
      <c r="O297" s="173">
        <f t="shared" si="36"/>
        <v>0</v>
      </c>
      <c r="P297" s="174">
        <f t="shared" si="37"/>
        <v>0</v>
      </c>
    </row>
    <row r="298" spans="1:16" ht="31.5" hidden="1" outlineLevel="1">
      <c r="A298" s="184">
        <f t="shared" si="43"/>
        <v>18.100000000000001</v>
      </c>
      <c r="B298" s="186" t="str">
        <f t="shared" si="42"/>
        <v>Procurement of assembly of baskets for Air Preheater of type 31.5 VIM 2000 (72° PA) for Unit-4&amp;5</v>
      </c>
      <c r="C298" s="82" t="str">
        <f t="shared" si="46"/>
        <v>MERC/CAPEX/2021-2022/ SBR/ 15</v>
      </c>
      <c r="D298" s="160">
        <f t="shared" si="46"/>
        <v>44461</v>
      </c>
      <c r="E298" s="99">
        <f t="shared" si="46"/>
        <v>5.53</v>
      </c>
      <c r="F298" s="109">
        <f t="shared" si="44"/>
        <v>8.4110399999999998</v>
      </c>
      <c r="G298" s="109">
        <f t="shared" si="45"/>
        <v>8.4110399999999998</v>
      </c>
      <c r="H298" s="99">
        <f t="shared" si="38"/>
        <v>0</v>
      </c>
      <c r="I298" s="109">
        <f>'F4.2'!V68</f>
        <v>0</v>
      </c>
      <c r="J298" s="109">
        <f>'F4.2'!AU68</f>
        <v>0</v>
      </c>
      <c r="K298" s="99"/>
      <c r="L298" s="99"/>
      <c r="M298" s="99">
        <f t="shared" si="39"/>
        <v>0</v>
      </c>
      <c r="N298" s="99">
        <f t="shared" si="40"/>
        <v>0</v>
      </c>
      <c r="O298" s="173">
        <f t="shared" si="36"/>
        <v>0</v>
      </c>
      <c r="P298" s="174">
        <f t="shared" si="37"/>
        <v>0</v>
      </c>
    </row>
    <row r="299" spans="1:16" ht="31.5" hidden="1" outlineLevel="1">
      <c r="A299" s="194">
        <f t="shared" si="43"/>
        <v>18.2</v>
      </c>
      <c r="B299" s="199" t="str">
        <f t="shared" si="42"/>
        <v>Replacement of thermal insulation of Boiler, Ducts &amp; Steam Pipelines along with supply</v>
      </c>
      <c r="C299" s="82" t="str">
        <f t="shared" si="46"/>
        <v>MERC/CAPEX/2021-2022/ SBR/ 15</v>
      </c>
      <c r="D299" s="160">
        <f t="shared" si="46"/>
        <v>44461</v>
      </c>
      <c r="E299" s="99">
        <f t="shared" si="46"/>
        <v>3.52</v>
      </c>
      <c r="F299" s="109">
        <f t="shared" si="44"/>
        <v>0</v>
      </c>
      <c r="G299" s="109">
        <f t="shared" si="45"/>
        <v>0</v>
      </c>
      <c r="H299" s="99">
        <f t="shared" si="38"/>
        <v>0</v>
      </c>
      <c r="I299" s="109">
        <f>'F4.2'!V69</f>
        <v>0</v>
      </c>
      <c r="J299" s="109">
        <f>'F4.2'!AU69</f>
        <v>0</v>
      </c>
      <c r="K299" s="99"/>
      <c r="L299" s="99"/>
      <c r="M299" s="99">
        <f t="shared" si="39"/>
        <v>0</v>
      </c>
      <c r="N299" s="99">
        <f t="shared" si="40"/>
        <v>0</v>
      </c>
      <c r="O299" s="173">
        <f t="shared" si="36"/>
        <v>0</v>
      </c>
      <c r="P299" s="174">
        <f t="shared" si="37"/>
        <v>0</v>
      </c>
    </row>
    <row r="300" spans="1:16" ht="15.75" hidden="1" outlineLevel="1">
      <c r="A300" s="194">
        <f t="shared" si="43"/>
        <v>18.3</v>
      </c>
      <c r="B300" s="199" t="str">
        <f t="shared" si="42"/>
        <v>Supply of XRP-1043 coal mill gearbox spares in unit-4&amp;5.</v>
      </c>
      <c r="C300" s="82" t="str">
        <f t="shared" ref="C300:E319" si="47">C70</f>
        <v>MERC/CAPEX/2021-2022/ SBR/ 15</v>
      </c>
      <c r="D300" s="160">
        <f t="shared" si="47"/>
        <v>44461</v>
      </c>
      <c r="E300" s="99">
        <f t="shared" si="47"/>
        <v>5.39</v>
      </c>
      <c r="F300" s="109">
        <f t="shared" si="44"/>
        <v>0</v>
      </c>
      <c r="G300" s="109">
        <f t="shared" si="45"/>
        <v>0</v>
      </c>
      <c r="H300" s="99">
        <f t="shared" si="38"/>
        <v>0</v>
      </c>
      <c r="I300" s="109">
        <f>'F4.2'!V70</f>
        <v>0</v>
      </c>
      <c r="J300" s="109">
        <f>'F4.2'!AU70</f>
        <v>3.7043509000000001</v>
      </c>
      <c r="K300" s="99"/>
      <c r="L300" s="99"/>
      <c r="M300" s="99">
        <f t="shared" si="39"/>
        <v>3.7043509000000001</v>
      </c>
      <c r="N300" s="99">
        <f t="shared" si="40"/>
        <v>-3.7043509000000001</v>
      </c>
      <c r="O300" s="173">
        <f t="shared" si="36"/>
        <v>3.7043509000000001</v>
      </c>
      <c r="P300" s="174">
        <f t="shared" si="37"/>
        <v>0</v>
      </c>
    </row>
    <row r="301" spans="1:16" ht="15.75" hidden="1" outlineLevel="1">
      <c r="A301" s="184">
        <f t="shared" si="43"/>
        <v>0</v>
      </c>
      <c r="B301" s="199" t="str">
        <f t="shared" si="42"/>
        <v>IDC</v>
      </c>
      <c r="C301" s="82" t="str">
        <f t="shared" si="47"/>
        <v>MERC/CAPEX/2021-2022/ SBR/ 15</v>
      </c>
      <c r="D301" s="160">
        <f t="shared" si="47"/>
        <v>44461</v>
      </c>
      <c r="E301" s="99">
        <f t="shared" si="47"/>
        <v>0.52</v>
      </c>
      <c r="F301" s="109">
        <f t="shared" si="44"/>
        <v>0</v>
      </c>
      <c r="G301" s="109">
        <f t="shared" si="45"/>
        <v>0</v>
      </c>
      <c r="H301" s="99">
        <f t="shared" si="38"/>
        <v>0</v>
      </c>
      <c r="I301" s="109">
        <f>'F4.2'!V71</f>
        <v>0</v>
      </c>
      <c r="J301" s="109">
        <f>'F4.2'!AU71</f>
        <v>0</v>
      </c>
      <c r="K301" s="99"/>
      <c r="L301" s="99"/>
      <c r="M301" s="99">
        <f t="shared" si="39"/>
        <v>0</v>
      </c>
      <c r="N301" s="99">
        <f t="shared" si="40"/>
        <v>0</v>
      </c>
      <c r="O301" s="173">
        <f t="shared" si="36"/>
        <v>0</v>
      </c>
      <c r="P301" s="174">
        <f t="shared" si="37"/>
        <v>0</v>
      </c>
    </row>
    <row r="302" spans="1:16" ht="47.25" hidden="1" outlineLevel="1">
      <c r="A302" s="177">
        <f t="shared" si="43"/>
        <v>19</v>
      </c>
      <c r="B302" s="178" t="str">
        <f t="shared" ref="B302:B333" si="48">B72</f>
        <v>Up-gradation of Operating System of Max DNA DCS, GE Fanuc PLC system &amp; Schneider PLC system &amp; Procurement of Critical Insurance spares for PA and FD fans System at 2 x 500 MW Units BTPS Bhusawal</v>
      </c>
      <c r="C302" s="40" t="str">
        <f t="shared" si="47"/>
        <v>MERC/CAPEX/2023-2024/0178</v>
      </c>
      <c r="D302" s="159">
        <f t="shared" si="47"/>
        <v>45362</v>
      </c>
      <c r="E302" s="109">
        <f t="shared" si="47"/>
        <v>31.049999999999997</v>
      </c>
      <c r="F302" s="109">
        <f t="shared" si="44"/>
        <v>0</v>
      </c>
      <c r="G302" s="109">
        <f t="shared" si="45"/>
        <v>0</v>
      </c>
      <c r="H302" s="109">
        <f t="shared" si="38"/>
        <v>0</v>
      </c>
      <c r="I302" s="109">
        <f>'F4.2'!V72</f>
        <v>0</v>
      </c>
      <c r="J302" s="109">
        <f>'F4.2'!AU72</f>
        <v>0</v>
      </c>
      <c r="K302" s="109"/>
      <c r="L302" s="109"/>
      <c r="M302" s="109">
        <f t="shared" si="39"/>
        <v>0</v>
      </c>
      <c r="N302" s="109">
        <f t="shared" si="40"/>
        <v>0</v>
      </c>
      <c r="O302" s="173">
        <f t="shared" si="36"/>
        <v>0</v>
      </c>
      <c r="P302" s="174">
        <f t="shared" si="37"/>
        <v>0</v>
      </c>
    </row>
    <row r="303" spans="1:16" ht="15.75" hidden="1" outlineLevel="1">
      <c r="A303" s="194">
        <f t="shared" si="43"/>
        <v>19.100000000000001</v>
      </c>
      <c r="B303" s="199" t="str">
        <f t="shared" si="48"/>
        <v>Up-gradation of Existing MaxDNA System (HMI) at 500MW BTPS, Bhusawal</v>
      </c>
      <c r="C303" s="82" t="str">
        <f t="shared" si="47"/>
        <v>MERC/CAPEX/2023-2024/0178</v>
      </c>
      <c r="D303" s="160">
        <f t="shared" si="47"/>
        <v>45362</v>
      </c>
      <c r="E303" s="99">
        <f t="shared" si="47"/>
        <v>8.69</v>
      </c>
      <c r="F303" s="109">
        <f t="shared" si="44"/>
        <v>0</v>
      </c>
      <c r="G303" s="109">
        <f t="shared" si="45"/>
        <v>0</v>
      </c>
      <c r="H303" s="99">
        <f t="shared" si="38"/>
        <v>0</v>
      </c>
      <c r="I303" s="109">
        <f>'F4.2'!V73</f>
        <v>0</v>
      </c>
      <c r="J303" s="109">
        <f>'F4.2'!AU73</f>
        <v>0</v>
      </c>
      <c r="K303" s="99"/>
      <c r="L303" s="99"/>
      <c r="M303" s="99">
        <f t="shared" si="39"/>
        <v>0</v>
      </c>
      <c r="N303" s="99">
        <f t="shared" si="40"/>
        <v>0</v>
      </c>
      <c r="O303" s="173">
        <f t="shared" si="36"/>
        <v>0</v>
      </c>
      <c r="P303" s="174">
        <f t="shared" si="37"/>
        <v>0</v>
      </c>
    </row>
    <row r="304" spans="1:16" ht="47.25" hidden="1" outlineLevel="1">
      <c r="A304" s="194">
        <f t="shared" ref="A304:A335" si="49">A74</f>
        <v>19.2</v>
      </c>
      <c r="B304" s="199" t="str">
        <f t="shared" si="48"/>
        <v>Up-gradation of GE IP (GE-Fanuc) make PLC system (HMI) installed at AHP, CPU plant, FOPH, FWPH and Mill Reject system at 2x500MW BTPS, Bhusawal.</v>
      </c>
      <c r="C304" s="82" t="str">
        <f t="shared" si="47"/>
        <v>MERC/CAPEX/2023-2024/0178</v>
      </c>
      <c r="D304" s="160">
        <f t="shared" si="47"/>
        <v>45362</v>
      </c>
      <c r="E304" s="99">
        <f t="shared" si="47"/>
        <v>1.35</v>
      </c>
      <c r="F304" s="109">
        <f t="shared" ref="F304:F335" si="50">F74+I74</f>
        <v>0</v>
      </c>
      <c r="G304" s="109">
        <f t="shared" ref="G304:G335" si="51">G74+M74</f>
        <v>0</v>
      </c>
      <c r="H304" s="99">
        <f t="shared" si="38"/>
        <v>0</v>
      </c>
      <c r="I304" s="109">
        <f>'F4.2'!V74</f>
        <v>0</v>
      </c>
      <c r="J304" s="109">
        <f>'F4.2'!AU74</f>
        <v>0</v>
      </c>
      <c r="K304" s="99"/>
      <c r="L304" s="99"/>
      <c r="M304" s="99">
        <f t="shared" si="39"/>
        <v>0</v>
      </c>
      <c r="N304" s="99">
        <f t="shared" si="40"/>
        <v>0</v>
      </c>
      <c r="O304" s="173">
        <f t="shared" ref="O304:O314" si="52">MAX(0,IF(M304=0,0,IF(G304+M304&lt;E304,M304,E304-G304)))</f>
        <v>0</v>
      </c>
      <c r="P304" s="174">
        <f t="shared" ref="P304:P314" si="53">M304-O304</f>
        <v>0</v>
      </c>
    </row>
    <row r="305" spans="1:16" ht="15.75" hidden="1" outlineLevel="1">
      <c r="A305" s="194">
        <f t="shared" si="49"/>
        <v>19.3</v>
      </c>
      <c r="B305" s="199" t="str">
        <f t="shared" si="48"/>
        <v>Up-gradation of Schneider PLC System at 2x500MW, BTPS, Bhusawal</v>
      </c>
      <c r="C305" s="40" t="str">
        <f t="shared" si="47"/>
        <v>MERC/CAPEX/2023-2024/0178</v>
      </c>
      <c r="D305" s="159">
        <f t="shared" si="47"/>
        <v>45362</v>
      </c>
      <c r="E305" s="109">
        <f t="shared" si="47"/>
        <v>2.33</v>
      </c>
      <c r="F305" s="109">
        <f t="shared" si="50"/>
        <v>0</v>
      </c>
      <c r="G305" s="109">
        <f t="shared" si="51"/>
        <v>0</v>
      </c>
      <c r="H305" s="109">
        <f t="shared" ref="H305:H388" si="54">F305-G305</f>
        <v>0</v>
      </c>
      <c r="I305" s="109">
        <f>'F4.2'!V75</f>
        <v>0</v>
      </c>
      <c r="J305" s="109">
        <f>'F4.2'!AU75</f>
        <v>0</v>
      </c>
      <c r="K305" s="109"/>
      <c r="L305" s="109"/>
      <c r="M305" s="109">
        <f t="shared" ref="M305:M388" si="55">SUM(J305:L305)</f>
        <v>0</v>
      </c>
      <c r="N305" s="109">
        <f t="shared" ref="N305:N388" si="56">H305+I305-M305</f>
        <v>0</v>
      </c>
      <c r="O305" s="173">
        <f t="shared" si="52"/>
        <v>0</v>
      </c>
      <c r="P305" s="174">
        <f t="shared" si="53"/>
        <v>0</v>
      </c>
    </row>
    <row r="306" spans="1:16" ht="31.5" hidden="1" outlineLevel="1">
      <c r="A306" s="194">
        <f t="shared" si="49"/>
        <v>19.399999999999999</v>
      </c>
      <c r="B306" s="199" t="str">
        <f t="shared" si="48"/>
        <v>Procurement of Rotor assembly with blade set for PA and FD fan at 2 X 500 MW BTPS Bhusawal</v>
      </c>
      <c r="C306" s="49" t="str">
        <f t="shared" si="47"/>
        <v>MERC/CAPEX/2023-2024/0178</v>
      </c>
      <c r="D306" s="160">
        <f t="shared" si="47"/>
        <v>45362</v>
      </c>
      <c r="E306" s="111">
        <f t="shared" si="47"/>
        <v>18.18</v>
      </c>
      <c r="F306" s="109">
        <f t="shared" si="50"/>
        <v>0</v>
      </c>
      <c r="G306" s="109">
        <f t="shared" si="51"/>
        <v>0</v>
      </c>
      <c r="H306" s="111">
        <f t="shared" si="54"/>
        <v>0</v>
      </c>
      <c r="I306" s="109">
        <f>'F4.2'!V76</f>
        <v>0</v>
      </c>
      <c r="J306" s="109">
        <f>'F4.2'!AU76</f>
        <v>0</v>
      </c>
      <c r="K306" s="111"/>
      <c r="L306" s="111"/>
      <c r="M306" s="111">
        <f t="shared" si="55"/>
        <v>0</v>
      </c>
      <c r="N306" s="111">
        <f t="shared" si="56"/>
        <v>0</v>
      </c>
      <c r="O306" s="173">
        <f t="shared" si="52"/>
        <v>0</v>
      </c>
      <c r="P306" s="174">
        <f t="shared" si="53"/>
        <v>0</v>
      </c>
    </row>
    <row r="307" spans="1:16" ht="15.75" hidden="1" outlineLevel="1">
      <c r="A307" s="184">
        <f t="shared" si="49"/>
        <v>0</v>
      </c>
      <c r="B307" s="199" t="str">
        <f t="shared" si="48"/>
        <v>IDC</v>
      </c>
      <c r="C307" s="49" t="str">
        <f t="shared" si="47"/>
        <v>MERC/CAPEX/2023-2024/0178</v>
      </c>
      <c r="D307" s="160">
        <f t="shared" si="47"/>
        <v>45362</v>
      </c>
      <c r="E307" s="111">
        <f t="shared" si="47"/>
        <v>0.5</v>
      </c>
      <c r="F307" s="109">
        <f t="shared" si="50"/>
        <v>0</v>
      </c>
      <c r="G307" s="109">
        <f t="shared" si="51"/>
        <v>0</v>
      </c>
      <c r="H307" s="111">
        <f t="shared" si="54"/>
        <v>0</v>
      </c>
      <c r="I307" s="109">
        <f>'F4.2'!V77</f>
        <v>0</v>
      </c>
      <c r="J307" s="109">
        <f>'F4.2'!AU77</f>
        <v>0</v>
      </c>
      <c r="K307" s="111"/>
      <c r="L307" s="111"/>
      <c r="M307" s="111">
        <f t="shared" si="55"/>
        <v>0</v>
      </c>
      <c r="N307" s="111">
        <f t="shared" si="56"/>
        <v>0</v>
      </c>
      <c r="O307" s="173">
        <f t="shared" si="52"/>
        <v>0</v>
      </c>
      <c r="P307" s="174">
        <f t="shared" si="53"/>
        <v>0</v>
      </c>
    </row>
    <row r="308" spans="1:16" ht="31.5" hidden="1" outlineLevel="1">
      <c r="A308" s="177" t="str">
        <f t="shared" si="49"/>
        <v>HO
DPR 13</v>
      </c>
      <c r="B308" s="178" t="str">
        <f t="shared" si="48"/>
        <v>Construction of new Administrative Building for Mahagenco at Vidyut Bhawan, Katol Road, Nagpur</v>
      </c>
      <c r="C308" s="49" t="str">
        <f t="shared" si="47"/>
        <v>MERC/CAPEX/2021-2022/MSPGCL/063</v>
      </c>
      <c r="D308" s="160">
        <f t="shared" si="47"/>
        <v>44604</v>
      </c>
      <c r="E308" s="111">
        <f t="shared" si="47"/>
        <v>57</v>
      </c>
      <c r="F308" s="109">
        <f t="shared" si="50"/>
        <v>0</v>
      </c>
      <c r="G308" s="109">
        <f t="shared" si="51"/>
        <v>0</v>
      </c>
      <c r="H308" s="111">
        <f t="shared" si="54"/>
        <v>0</v>
      </c>
      <c r="I308" s="109">
        <f>'F4.2'!V78</f>
        <v>0</v>
      </c>
      <c r="J308" s="109">
        <f>'F4.2'!AU78</f>
        <v>0</v>
      </c>
      <c r="K308" s="111"/>
      <c r="L308" s="111"/>
      <c r="M308" s="111">
        <f t="shared" si="55"/>
        <v>0</v>
      </c>
      <c r="N308" s="111">
        <f t="shared" si="56"/>
        <v>0</v>
      </c>
      <c r="O308" s="173">
        <f t="shared" si="52"/>
        <v>0</v>
      </c>
      <c r="P308" s="174">
        <f t="shared" si="53"/>
        <v>0</v>
      </c>
    </row>
    <row r="309" spans="1:16" ht="31.5" hidden="1" outlineLevel="1">
      <c r="A309" s="185">
        <f t="shared" si="49"/>
        <v>1</v>
      </c>
      <c r="B309" s="186" t="str">
        <f t="shared" si="48"/>
        <v>Construction of new Administrative Building for Mahagenco at Vidyut Bhawan, Katol Road, Nagpur</v>
      </c>
      <c r="C309" s="49" t="str">
        <f t="shared" si="47"/>
        <v>MERC/CAPEX/2021-2022/MSPGCL/063</v>
      </c>
      <c r="D309" s="160">
        <f t="shared" si="47"/>
        <v>44604</v>
      </c>
      <c r="E309" s="111">
        <f t="shared" si="47"/>
        <v>54.24</v>
      </c>
      <c r="F309" s="109">
        <f t="shared" si="50"/>
        <v>0</v>
      </c>
      <c r="G309" s="109">
        <f t="shared" si="51"/>
        <v>0</v>
      </c>
      <c r="H309" s="111">
        <f t="shared" si="54"/>
        <v>0</v>
      </c>
      <c r="I309" s="109">
        <f>'F4.2'!V79</f>
        <v>0</v>
      </c>
      <c r="J309" s="109">
        <f>'F4.2'!AU79</f>
        <v>0</v>
      </c>
      <c r="K309" s="111"/>
      <c r="L309" s="111"/>
      <c r="M309" s="111">
        <f t="shared" si="55"/>
        <v>0</v>
      </c>
      <c r="N309" s="111">
        <f t="shared" si="56"/>
        <v>0</v>
      </c>
      <c r="O309" s="173">
        <f t="shared" si="52"/>
        <v>0</v>
      </c>
      <c r="P309" s="174">
        <f t="shared" si="53"/>
        <v>0</v>
      </c>
    </row>
    <row r="310" spans="1:16" ht="31.5" hidden="1" outlineLevel="1">
      <c r="A310" s="185">
        <f t="shared" si="49"/>
        <v>0</v>
      </c>
      <c r="B310" s="186" t="str">
        <f t="shared" si="48"/>
        <v>IDC</v>
      </c>
      <c r="C310" s="40" t="str">
        <f t="shared" si="47"/>
        <v>MERC/CAPEX/2021-2022/MSPGCL/063</v>
      </c>
      <c r="D310" s="159">
        <f t="shared" si="47"/>
        <v>44604</v>
      </c>
      <c r="E310" s="109">
        <f t="shared" si="47"/>
        <v>2.76</v>
      </c>
      <c r="F310" s="109">
        <f t="shared" si="50"/>
        <v>0</v>
      </c>
      <c r="G310" s="109">
        <f t="shared" si="51"/>
        <v>0</v>
      </c>
      <c r="H310" s="109">
        <f t="shared" si="54"/>
        <v>0</v>
      </c>
      <c r="I310" s="109">
        <f>'F4.2'!V80</f>
        <v>0</v>
      </c>
      <c r="J310" s="109">
        <f>'F4.2'!AU80</f>
        <v>0</v>
      </c>
      <c r="K310" s="109"/>
      <c r="L310" s="109"/>
      <c r="M310" s="109">
        <f t="shared" si="55"/>
        <v>0</v>
      </c>
      <c r="N310" s="109">
        <f t="shared" si="56"/>
        <v>0</v>
      </c>
      <c r="O310" s="173">
        <f t="shared" si="52"/>
        <v>0</v>
      </c>
      <c r="P310" s="174">
        <f t="shared" si="53"/>
        <v>0</v>
      </c>
    </row>
    <row r="311" spans="1:16" ht="31.5" hidden="1" outlineLevel="1">
      <c r="A311" s="177" t="str">
        <f t="shared" si="49"/>
        <v>HO
DPR 16</v>
      </c>
      <c r="B311" s="178" t="str">
        <f t="shared" si="48"/>
        <v>Centralized Monitoring Solution</v>
      </c>
      <c r="C311" s="49" t="str">
        <f t="shared" si="47"/>
        <v>MERC/CAPEX/MSPGCL/2023-24/0576</v>
      </c>
      <c r="D311" s="160">
        <f t="shared" si="47"/>
        <v>45232</v>
      </c>
      <c r="E311" s="111">
        <f t="shared" si="47"/>
        <v>69.308999999999997</v>
      </c>
      <c r="F311" s="109">
        <f t="shared" si="50"/>
        <v>0</v>
      </c>
      <c r="G311" s="109">
        <f t="shared" si="51"/>
        <v>0</v>
      </c>
      <c r="H311" s="111">
        <f t="shared" si="54"/>
        <v>0</v>
      </c>
      <c r="I311" s="109">
        <f>'F4.2'!V81</f>
        <v>0</v>
      </c>
      <c r="J311" s="109">
        <f>'F4.2'!AU81</f>
        <v>0</v>
      </c>
      <c r="K311" s="111"/>
      <c r="L311" s="111"/>
      <c r="M311" s="111">
        <f t="shared" si="55"/>
        <v>0</v>
      </c>
      <c r="N311" s="111">
        <f t="shared" si="56"/>
        <v>0</v>
      </c>
      <c r="O311" s="173">
        <f t="shared" si="52"/>
        <v>0</v>
      </c>
      <c r="P311" s="174">
        <f t="shared" si="53"/>
        <v>0</v>
      </c>
    </row>
    <row r="312" spans="1:16" ht="15.75" hidden="1" outlineLevel="1">
      <c r="A312" s="185">
        <f t="shared" si="49"/>
        <v>1</v>
      </c>
      <c r="B312" s="186" t="str">
        <f t="shared" si="48"/>
        <v>Centralized Monitoring Solution</v>
      </c>
      <c r="C312" s="49" t="str">
        <f t="shared" si="47"/>
        <v>MERC/CAPEX/MSPGCL/2023-24/0576</v>
      </c>
      <c r="D312" s="160">
        <f t="shared" si="47"/>
        <v>45232</v>
      </c>
      <c r="E312" s="111">
        <f t="shared" si="47"/>
        <v>66.009</v>
      </c>
      <c r="F312" s="109">
        <f t="shared" si="50"/>
        <v>0</v>
      </c>
      <c r="G312" s="109">
        <f t="shared" si="51"/>
        <v>0</v>
      </c>
      <c r="H312" s="111">
        <f t="shared" si="54"/>
        <v>0</v>
      </c>
      <c r="I312" s="109">
        <f>'F4.2'!V82</f>
        <v>0</v>
      </c>
      <c r="J312" s="109">
        <f>'F4.2'!AU82</f>
        <v>0</v>
      </c>
      <c r="K312" s="111"/>
      <c r="L312" s="111"/>
      <c r="M312" s="111">
        <f t="shared" si="55"/>
        <v>0</v>
      </c>
      <c r="N312" s="111">
        <f t="shared" si="56"/>
        <v>0</v>
      </c>
      <c r="O312" s="173">
        <f t="shared" si="52"/>
        <v>0</v>
      </c>
      <c r="P312" s="174">
        <f t="shared" si="53"/>
        <v>0</v>
      </c>
    </row>
    <row r="313" spans="1:16" ht="15.75" hidden="1" outlineLevel="1">
      <c r="A313" s="185">
        <f t="shared" si="49"/>
        <v>0</v>
      </c>
      <c r="B313" s="186" t="str">
        <f t="shared" si="48"/>
        <v>IDC</v>
      </c>
      <c r="C313" s="49" t="str">
        <f t="shared" si="47"/>
        <v>MERC/CAPEX/MSPGCL/2023-24/0576</v>
      </c>
      <c r="D313" s="160">
        <f t="shared" si="47"/>
        <v>45232</v>
      </c>
      <c r="E313" s="111">
        <f t="shared" si="47"/>
        <v>3.3</v>
      </c>
      <c r="F313" s="109">
        <f t="shared" si="50"/>
        <v>0</v>
      </c>
      <c r="G313" s="109">
        <f t="shared" si="51"/>
        <v>0</v>
      </c>
      <c r="H313" s="111">
        <f t="shared" si="54"/>
        <v>0</v>
      </c>
      <c r="I313" s="109">
        <f>'F4.2'!V83</f>
        <v>0</v>
      </c>
      <c r="J313" s="109">
        <f>'F4.2'!AU83</f>
        <v>0</v>
      </c>
      <c r="K313" s="111"/>
      <c r="L313" s="111"/>
      <c r="M313" s="111">
        <f t="shared" si="55"/>
        <v>0</v>
      </c>
      <c r="N313" s="111">
        <f t="shared" si="56"/>
        <v>0</v>
      </c>
      <c r="O313" s="173">
        <f t="shared" si="52"/>
        <v>0</v>
      </c>
      <c r="P313" s="174">
        <f t="shared" si="53"/>
        <v>0</v>
      </c>
    </row>
    <row r="314" spans="1:16" ht="31.5" hidden="1" outlineLevel="1">
      <c r="A314" s="177">
        <f t="shared" si="49"/>
        <v>20</v>
      </c>
      <c r="B314" s="178" t="str">
        <f t="shared" si="48"/>
        <v>Improvement of Loadability and Availability of Coal Handling Plant at BTPS, Bhusawal</v>
      </c>
      <c r="C314" s="49" t="str">
        <f t="shared" si="47"/>
        <v>MERC/CAPEX/MSPGCL/2024-25/0309</v>
      </c>
      <c r="D314" s="160">
        <f t="shared" si="47"/>
        <v>45429</v>
      </c>
      <c r="E314" s="111">
        <f t="shared" si="47"/>
        <v>0</v>
      </c>
      <c r="F314" s="109">
        <f t="shared" si="50"/>
        <v>0</v>
      </c>
      <c r="G314" s="109">
        <f t="shared" si="51"/>
        <v>0</v>
      </c>
      <c r="H314" s="111">
        <f t="shared" si="54"/>
        <v>0</v>
      </c>
      <c r="I314" s="109">
        <f>'F4.2'!V84</f>
        <v>0</v>
      </c>
      <c r="J314" s="109">
        <f>'F4.2'!AU84</f>
        <v>0</v>
      </c>
      <c r="K314" s="111"/>
      <c r="L314" s="111"/>
      <c r="M314" s="111">
        <f t="shared" si="55"/>
        <v>0</v>
      </c>
      <c r="N314" s="111">
        <f t="shared" si="56"/>
        <v>0</v>
      </c>
      <c r="O314" s="173">
        <f t="shared" si="52"/>
        <v>0</v>
      </c>
      <c r="P314" s="174">
        <f t="shared" si="53"/>
        <v>0</v>
      </c>
    </row>
    <row r="315" spans="1:16" ht="47.25" hidden="1" outlineLevel="1">
      <c r="A315" s="185">
        <f t="shared" si="49"/>
        <v>20.100000000000001</v>
      </c>
      <c r="B315" s="186" t="str">
        <f t="shared" si="48"/>
        <v>Scheme-1:-Design Engineering, Supply, Erection, commissioning, Extension of travel Length &amp; Capacity Enhancement of coal yard with additional drive system of stacker reclaimer conveyor No. 110 at in coal handling Plant BTPS.</v>
      </c>
      <c r="C315" s="49" t="str">
        <f t="shared" si="47"/>
        <v>MERC/CAPEX/MSPGCL/2024-25/0309</v>
      </c>
      <c r="D315" s="160">
        <f t="shared" si="47"/>
        <v>45429</v>
      </c>
      <c r="E315" s="111">
        <f t="shared" si="47"/>
        <v>14.27</v>
      </c>
      <c r="F315" s="109">
        <f t="shared" si="50"/>
        <v>0</v>
      </c>
      <c r="G315" s="109">
        <f t="shared" si="51"/>
        <v>0</v>
      </c>
      <c r="H315" s="111">
        <f t="shared" ref="H315:H334" si="57">F315-G315</f>
        <v>0</v>
      </c>
      <c r="I315" s="109">
        <f>'F4.2'!V85</f>
        <v>0</v>
      </c>
      <c r="J315" s="109">
        <f>'F4.2'!AU85</f>
        <v>0</v>
      </c>
      <c r="K315" s="111"/>
      <c r="L315" s="111"/>
      <c r="M315" s="111">
        <f t="shared" ref="M315:M334" si="58">SUM(J315:L315)</f>
        <v>0</v>
      </c>
      <c r="N315" s="111">
        <f t="shared" ref="N315:N334" si="59">H315+I315-M315</f>
        <v>0</v>
      </c>
      <c r="O315" s="173"/>
      <c r="P315" s="174"/>
    </row>
    <row r="316" spans="1:16" ht="31.5" hidden="1" outlineLevel="1">
      <c r="A316" s="185">
        <f t="shared" si="49"/>
        <v>20.2</v>
      </c>
      <c r="B316" s="186" t="str">
        <f t="shared" si="48"/>
        <v>Scheme-2:-Design, Engineering, Rectification, Erection &amp; Commissioning of Z point at Conveyor 108A &amp; B at CHP-500MW.</v>
      </c>
      <c r="C316" s="49" t="str">
        <f t="shared" si="47"/>
        <v>MERC/CAPEX/MSPGCL/2024-25/0309</v>
      </c>
      <c r="D316" s="160">
        <f t="shared" si="47"/>
        <v>45429</v>
      </c>
      <c r="E316" s="111">
        <f t="shared" si="47"/>
        <v>8.18</v>
      </c>
      <c r="F316" s="109">
        <f t="shared" si="50"/>
        <v>0</v>
      </c>
      <c r="G316" s="109">
        <f t="shared" si="51"/>
        <v>0</v>
      </c>
      <c r="H316" s="111">
        <f t="shared" si="57"/>
        <v>0</v>
      </c>
      <c r="I316" s="109">
        <f>'F4.2'!V86</f>
        <v>0</v>
      </c>
      <c r="J316" s="109">
        <f>'F4.2'!AU86</f>
        <v>0</v>
      </c>
      <c r="K316" s="111"/>
      <c r="L316" s="111"/>
      <c r="M316" s="111">
        <f t="shared" si="58"/>
        <v>0</v>
      </c>
      <c r="N316" s="111">
        <f t="shared" si="59"/>
        <v>0</v>
      </c>
      <c r="O316" s="173"/>
      <c r="P316" s="174"/>
    </row>
    <row r="317" spans="1:16" ht="31.5" hidden="1" outlineLevel="1">
      <c r="A317" s="185">
        <f t="shared" si="49"/>
        <v>20.3</v>
      </c>
      <c r="B317" s="186" t="str">
        <f t="shared" si="48"/>
        <v>Scheme-3:-Design, Engineering and provision of material lifting arrangement for crusher floor, wobbler feeder  &amp; C-105 floor In CHP BTPS.</v>
      </c>
      <c r="C317" s="49" t="str">
        <f t="shared" si="47"/>
        <v>MERC/CAPEX/MSPGCL/2024-25/0309</v>
      </c>
      <c r="D317" s="160">
        <f t="shared" si="47"/>
        <v>45429</v>
      </c>
      <c r="E317" s="111">
        <f t="shared" si="47"/>
        <v>1.88</v>
      </c>
      <c r="F317" s="109">
        <f t="shared" si="50"/>
        <v>0</v>
      </c>
      <c r="G317" s="109">
        <f t="shared" si="51"/>
        <v>0</v>
      </c>
      <c r="H317" s="111">
        <f t="shared" si="57"/>
        <v>0</v>
      </c>
      <c r="I317" s="109">
        <f>'F4.2'!V87</f>
        <v>0</v>
      </c>
      <c r="J317" s="109">
        <f>'F4.2'!AU87</f>
        <v>0</v>
      </c>
      <c r="K317" s="111"/>
      <c r="L317" s="111"/>
      <c r="M317" s="111">
        <f t="shared" si="58"/>
        <v>0</v>
      </c>
      <c r="N317" s="111">
        <f t="shared" si="59"/>
        <v>0</v>
      </c>
      <c r="O317" s="173"/>
      <c r="P317" s="174"/>
    </row>
    <row r="318" spans="1:16" ht="31.5" hidden="1" outlineLevel="1">
      <c r="A318" s="185">
        <f t="shared" si="49"/>
        <v>20.399999999999999</v>
      </c>
      <c r="B318" s="186" t="str">
        <f t="shared" si="48"/>
        <v>Scheme-4:-Structural up-gradation and rehabilitation of reversible yard conveyor in coal handling plant.</v>
      </c>
      <c r="C318" s="49" t="str">
        <f t="shared" si="47"/>
        <v>MERC/CAPEX/MSPGCL/2024-25/0309</v>
      </c>
      <c r="D318" s="160">
        <f t="shared" si="47"/>
        <v>45429</v>
      </c>
      <c r="E318" s="111">
        <f t="shared" si="47"/>
        <v>4.21</v>
      </c>
      <c r="F318" s="109">
        <f t="shared" si="50"/>
        <v>0</v>
      </c>
      <c r="G318" s="109">
        <f t="shared" si="51"/>
        <v>0</v>
      </c>
      <c r="H318" s="111">
        <f t="shared" si="57"/>
        <v>0</v>
      </c>
      <c r="I318" s="109">
        <f>'F4.2'!V88</f>
        <v>0</v>
      </c>
      <c r="J318" s="109">
        <f>'F4.2'!AU88</f>
        <v>0</v>
      </c>
      <c r="K318" s="111"/>
      <c r="L318" s="111"/>
      <c r="M318" s="111">
        <f t="shared" si="58"/>
        <v>0</v>
      </c>
      <c r="N318" s="111">
        <f t="shared" si="59"/>
        <v>0</v>
      </c>
      <c r="O318" s="173"/>
      <c r="P318" s="174"/>
    </row>
    <row r="319" spans="1:16" ht="31.5" hidden="1" outlineLevel="1">
      <c r="A319" s="185">
        <f t="shared" si="49"/>
        <v>20.5</v>
      </c>
      <c r="B319" s="186" t="str">
        <f t="shared" si="48"/>
        <v>Scheme-5:-Design, Engineering, Erection and commissioning of Receiving and discharge chutes of wobbler feeders in CHP BTPS.</v>
      </c>
      <c r="C319" s="49" t="str">
        <f t="shared" si="47"/>
        <v>MERC/CAPEX/MSPGCL/2024-25/0309</v>
      </c>
      <c r="D319" s="160">
        <f t="shared" si="47"/>
        <v>45429</v>
      </c>
      <c r="E319" s="111">
        <f t="shared" si="47"/>
        <v>6.25</v>
      </c>
      <c r="F319" s="109">
        <f t="shared" si="50"/>
        <v>0</v>
      </c>
      <c r="G319" s="109">
        <f t="shared" si="51"/>
        <v>0</v>
      </c>
      <c r="H319" s="111">
        <f t="shared" si="57"/>
        <v>0</v>
      </c>
      <c r="I319" s="109">
        <f>'F4.2'!V89</f>
        <v>0</v>
      </c>
      <c r="J319" s="109">
        <f>'F4.2'!AU89</f>
        <v>0</v>
      </c>
      <c r="K319" s="111"/>
      <c r="L319" s="111"/>
      <c r="M319" s="111">
        <f t="shared" si="58"/>
        <v>0</v>
      </c>
      <c r="N319" s="111">
        <f t="shared" si="59"/>
        <v>0</v>
      </c>
      <c r="O319" s="173"/>
      <c r="P319" s="174"/>
    </row>
    <row r="320" spans="1:16" ht="15.75" hidden="1" outlineLevel="1">
      <c r="A320" s="185">
        <f t="shared" si="49"/>
        <v>20.6</v>
      </c>
      <c r="B320" s="186" t="str">
        <f t="shared" si="48"/>
        <v>Scheme-6: Procurement of 3 Nos. of Bulldozers at BTPS, Bhusawal.</v>
      </c>
      <c r="C320" s="49" t="str">
        <f t="shared" ref="C320:E339" si="60">C90</f>
        <v>MERC/CAPEX/MSPGCL/2024-25/0309</v>
      </c>
      <c r="D320" s="160">
        <f t="shared" si="60"/>
        <v>45429</v>
      </c>
      <c r="E320" s="111">
        <f t="shared" si="60"/>
        <v>7.35</v>
      </c>
      <c r="F320" s="109">
        <f t="shared" si="50"/>
        <v>0</v>
      </c>
      <c r="G320" s="109">
        <f t="shared" si="51"/>
        <v>0</v>
      </c>
      <c r="H320" s="111">
        <f t="shared" si="57"/>
        <v>0</v>
      </c>
      <c r="I320" s="109">
        <f>'F4.2'!V90</f>
        <v>0</v>
      </c>
      <c r="J320" s="109">
        <f>'F4.2'!AU90</f>
        <v>0</v>
      </c>
      <c r="K320" s="111"/>
      <c r="L320" s="111"/>
      <c r="M320" s="111">
        <f t="shared" si="58"/>
        <v>0</v>
      </c>
      <c r="N320" s="111">
        <f t="shared" si="59"/>
        <v>0</v>
      </c>
      <c r="O320" s="173"/>
      <c r="P320" s="174"/>
    </row>
    <row r="321" spans="1:16" ht="15.75" hidden="1" outlineLevel="1">
      <c r="A321" s="185">
        <f t="shared" si="49"/>
        <v>0</v>
      </c>
      <c r="B321" s="186" t="str">
        <f t="shared" si="48"/>
        <v>IDC</v>
      </c>
      <c r="C321" s="49">
        <f t="shared" si="60"/>
        <v>0</v>
      </c>
      <c r="D321" s="160" t="str">
        <f t="shared" si="60"/>
        <v>-</v>
      </c>
      <c r="E321" s="111">
        <f t="shared" si="60"/>
        <v>0</v>
      </c>
      <c r="F321" s="109">
        <f t="shared" si="50"/>
        <v>0</v>
      </c>
      <c r="G321" s="109">
        <f t="shared" si="51"/>
        <v>0</v>
      </c>
      <c r="H321" s="111">
        <f t="shared" ref="H321" si="61">F321-G321</f>
        <v>0</v>
      </c>
      <c r="I321" s="109">
        <f>'F4.2'!V91</f>
        <v>0</v>
      </c>
      <c r="J321" s="109">
        <f>'F4.2'!AU91</f>
        <v>0</v>
      </c>
      <c r="K321" s="111"/>
      <c r="L321" s="111"/>
      <c r="M321" s="111">
        <f t="shared" ref="M321" si="62">SUM(J321:L321)</f>
        <v>0</v>
      </c>
      <c r="N321" s="111">
        <f t="shared" ref="N321" si="63">H321+I321-M321</f>
        <v>0</v>
      </c>
      <c r="O321" s="173"/>
      <c r="P321" s="174"/>
    </row>
    <row r="322" spans="1:16" ht="31.5" hidden="1" outlineLevel="1">
      <c r="A322" s="177">
        <f t="shared" si="49"/>
        <v>21</v>
      </c>
      <c r="B322" s="178" t="str">
        <f t="shared" si="48"/>
        <v>Performance Improvement of Coal Handling Plant at BTPS-U4 &amp; 5, Bhusawal</v>
      </c>
      <c r="C322" s="49" t="str">
        <f t="shared" si="60"/>
        <v>MERC/CAPEX/MSPGCL/2024-25/0310</v>
      </c>
      <c r="D322" s="160" t="str">
        <f t="shared" si="60"/>
        <v>-</v>
      </c>
      <c r="E322" s="111">
        <f t="shared" si="60"/>
        <v>0</v>
      </c>
      <c r="F322" s="109">
        <f t="shared" si="50"/>
        <v>0</v>
      </c>
      <c r="G322" s="109">
        <f t="shared" si="51"/>
        <v>0</v>
      </c>
      <c r="H322" s="111">
        <f t="shared" si="57"/>
        <v>0</v>
      </c>
      <c r="I322" s="109">
        <f>'F4.2'!V92</f>
        <v>0</v>
      </c>
      <c r="J322" s="109">
        <f>'F4.2'!AU92</f>
        <v>0</v>
      </c>
      <c r="K322" s="111"/>
      <c r="L322" s="111"/>
      <c r="M322" s="111">
        <f t="shared" si="58"/>
        <v>0</v>
      </c>
      <c r="N322" s="111">
        <f t="shared" si="59"/>
        <v>0</v>
      </c>
      <c r="O322" s="173"/>
      <c r="P322" s="174"/>
    </row>
    <row r="323" spans="1:16" ht="31.5" hidden="1" outlineLevel="1">
      <c r="A323" s="185">
        <f t="shared" si="49"/>
        <v>21.1</v>
      </c>
      <c r="B323" s="186" t="str">
        <f t="shared" si="48"/>
        <v>Scheme-1: Revamping, Modification of Gravity take-up and Drive Augmentation of Bunkering conveyor in CHP BTPS</v>
      </c>
      <c r="C323" s="49" t="str">
        <f t="shared" si="60"/>
        <v>MERC/CAPEX/MSPGCL/2024-25/0310</v>
      </c>
      <c r="D323" s="160">
        <f t="shared" si="60"/>
        <v>45429</v>
      </c>
      <c r="E323" s="111">
        <f t="shared" si="60"/>
        <v>11.35</v>
      </c>
      <c r="F323" s="109">
        <f t="shared" si="50"/>
        <v>0</v>
      </c>
      <c r="G323" s="109">
        <f t="shared" si="51"/>
        <v>0</v>
      </c>
      <c r="H323" s="111">
        <f t="shared" si="57"/>
        <v>0</v>
      </c>
      <c r="I323" s="109">
        <f>'F4.2'!V93</f>
        <v>0</v>
      </c>
      <c r="J323" s="109">
        <f>'F4.2'!AU93</f>
        <v>0</v>
      </c>
      <c r="K323" s="111"/>
      <c r="L323" s="111"/>
      <c r="M323" s="111">
        <f t="shared" si="58"/>
        <v>0</v>
      </c>
      <c r="N323" s="111">
        <f t="shared" si="59"/>
        <v>0</v>
      </c>
      <c r="O323" s="173"/>
      <c r="P323" s="174"/>
    </row>
    <row r="324" spans="1:16" ht="15.75" hidden="1" outlineLevel="1">
      <c r="A324" s="185">
        <f t="shared" si="49"/>
        <v>21.2</v>
      </c>
      <c r="B324" s="186" t="str">
        <f t="shared" si="48"/>
        <v>Scheme-2: Revamping of coal diverting chutes in CHP 2x500 MW BTPS</v>
      </c>
      <c r="C324" s="49" t="str">
        <f t="shared" si="60"/>
        <v>MERC/CAPEX/MSPGCL/2024-25/0310</v>
      </c>
      <c r="D324" s="160">
        <f t="shared" si="60"/>
        <v>45429</v>
      </c>
      <c r="E324" s="111">
        <f t="shared" si="60"/>
        <v>5.73</v>
      </c>
      <c r="F324" s="109">
        <f t="shared" si="50"/>
        <v>0</v>
      </c>
      <c r="G324" s="109">
        <f t="shared" si="51"/>
        <v>0</v>
      </c>
      <c r="H324" s="111">
        <f t="shared" si="57"/>
        <v>0</v>
      </c>
      <c r="I324" s="109">
        <f>'F4.2'!V94</f>
        <v>0</v>
      </c>
      <c r="J324" s="109">
        <f>'F4.2'!AU94</f>
        <v>0</v>
      </c>
      <c r="K324" s="111"/>
      <c r="L324" s="111"/>
      <c r="M324" s="111">
        <f t="shared" si="58"/>
        <v>0</v>
      </c>
      <c r="N324" s="111">
        <f t="shared" si="59"/>
        <v>0</v>
      </c>
      <c r="O324" s="173"/>
      <c r="P324" s="174"/>
    </row>
    <row r="325" spans="1:16" ht="31.5" hidden="1" outlineLevel="1">
      <c r="A325" s="185">
        <f t="shared" si="49"/>
        <v>21.3</v>
      </c>
      <c r="B325" s="186" t="str">
        <f t="shared" si="48"/>
        <v>Scheme-3: Revamping and structural augmentation of Reversible feeder conveyors in CHP-BTPS.</v>
      </c>
      <c r="C325" s="49" t="str">
        <f t="shared" si="60"/>
        <v>MERC/CAPEX/MSPGCL/2024-25/0310</v>
      </c>
      <c r="D325" s="160">
        <f t="shared" si="60"/>
        <v>45429</v>
      </c>
      <c r="E325" s="111">
        <f t="shared" si="60"/>
        <v>1.77</v>
      </c>
      <c r="F325" s="109">
        <f t="shared" si="50"/>
        <v>0</v>
      </c>
      <c r="G325" s="109">
        <f t="shared" si="51"/>
        <v>0</v>
      </c>
      <c r="H325" s="111">
        <f t="shared" si="57"/>
        <v>0</v>
      </c>
      <c r="I325" s="109">
        <f>'F4.2'!V95</f>
        <v>0</v>
      </c>
      <c r="J325" s="109">
        <f>'F4.2'!AU95</f>
        <v>0</v>
      </c>
      <c r="K325" s="111"/>
      <c r="L325" s="111"/>
      <c r="M325" s="111">
        <f t="shared" si="58"/>
        <v>0</v>
      </c>
      <c r="N325" s="111">
        <f t="shared" si="59"/>
        <v>0</v>
      </c>
      <c r="O325" s="173"/>
      <c r="P325" s="174"/>
    </row>
    <row r="326" spans="1:16" ht="31.5" hidden="1" outlineLevel="1">
      <c r="A326" s="185">
        <f t="shared" si="49"/>
        <v>21.4</v>
      </c>
      <c r="B326" s="186" t="str">
        <f t="shared" si="48"/>
        <v>Scheme-4: Revamping and up-gradation of air &amp; ventilation system in Coal Handling Plant-BTPS.</v>
      </c>
      <c r="C326" s="49" t="str">
        <f t="shared" si="60"/>
        <v>MERC/CAPEX/MSPGCL/2024-25/0310</v>
      </c>
      <c r="D326" s="160">
        <f t="shared" si="60"/>
        <v>45429</v>
      </c>
      <c r="E326" s="111">
        <f t="shared" si="60"/>
        <v>9.01</v>
      </c>
      <c r="F326" s="109">
        <f t="shared" si="50"/>
        <v>0</v>
      </c>
      <c r="G326" s="109">
        <f t="shared" si="51"/>
        <v>0</v>
      </c>
      <c r="H326" s="111">
        <f t="shared" si="57"/>
        <v>0</v>
      </c>
      <c r="I326" s="109">
        <f>'F4.2'!V96</f>
        <v>0</v>
      </c>
      <c r="J326" s="109">
        <f>'F4.2'!AU96</f>
        <v>0</v>
      </c>
      <c r="K326" s="111"/>
      <c r="L326" s="111"/>
      <c r="M326" s="111">
        <f t="shared" si="58"/>
        <v>0</v>
      </c>
      <c r="N326" s="111">
        <f t="shared" si="59"/>
        <v>0</v>
      </c>
      <c r="O326" s="173"/>
      <c r="P326" s="174"/>
    </row>
    <row r="327" spans="1:16" ht="31.5" hidden="1" outlineLevel="1">
      <c r="A327" s="185">
        <f t="shared" si="49"/>
        <v>21.5</v>
      </c>
      <c r="B327" s="186" t="str">
        <f t="shared" si="48"/>
        <v>Scheme-5: Revamping, Structural &amp; drive up-gradation  of conveyor-111 in CHP-BTPS.</v>
      </c>
      <c r="C327" s="49" t="str">
        <f t="shared" si="60"/>
        <v>MERC/CAPEX/MSPGCL/2024-25/0310</v>
      </c>
      <c r="D327" s="160">
        <f t="shared" si="60"/>
        <v>45429</v>
      </c>
      <c r="E327" s="111">
        <f t="shared" si="60"/>
        <v>3.85</v>
      </c>
      <c r="F327" s="109">
        <f t="shared" si="50"/>
        <v>0</v>
      </c>
      <c r="G327" s="109">
        <f t="shared" si="51"/>
        <v>0</v>
      </c>
      <c r="H327" s="111">
        <f t="shared" si="57"/>
        <v>0</v>
      </c>
      <c r="I327" s="109">
        <f>'F4.2'!V97</f>
        <v>0</v>
      </c>
      <c r="J327" s="109">
        <f>'F4.2'!AU97</f>
        <v>0</v>
      </c>
      <c r="K327" s="111"/>
      <c r="L327" s="111"/>
      <c r="M327" s="111">
        <f t="shared" si="58"/>
        <v>0</v>
      </c>
      <c r="N327" s="111">
        <f t="shared" si="59"/>
        <v>0</v>
      </c>
      <c r="O327" s="173"/>
      <c r="P327" s="174"/>
    </row>
    <row r="328" spans="1:16" ht="31.5" hidden="1" outlineLevel="1">
      <c r="A328" s="185">
        <f t="shared" si="49"/>
        <v>21.6</v>
      </c>
      <c r="B328" s="186" t="str">
        <f t="shared" si="48"/>
        <v>Scheme-6: Revamping and structural up-gradation of conveyor system in tunnel area in Coal Handling Plant-BTPS.</v>
      </c>
      <c r="C328" s="49" t="str">
        <f t="shared" si="60"/>
        <v>MERC/CAPEX/MSPGCL/2024-25/0310</v>
      </c>
      <c r="D328" s="160">
        <f t="shared" si="60"/>
        <v>45429</v>
      </c>
      <c r="E328" s="111">
        <f t="shared" si="60"/>
        <v>8.6199999999999992</v>
      </c>
      <c r="F328" s="109">
        <f t="shared" si="50"/>
        <v>0</v>
      </c>
      <c r="G328" s="109">
        <f t="shared" si="51"/>
        <v>0</v>
      </c>
      <c r="H328" s="111">
        <f t="shared" si="57"/>
        <v>0</v>
      </c>
      <c r="I328" s="109">
        <f>'F4.2'!V98</f>
        <v>0</v>
      </c>
      <c r="J328" s="109">
        <f>'F4.2'!AU98</f>
        <v>0</v>
      </c>
      <c r="K328" s="111"/>
      <c r="L328" s="111"/>
      <c r="M328" s="111">
        <f t="shared" si="58"/>
        <v>0</v>
      </c>
      <c r="N328" s="111">
        <f t="shared" si="59"/>
        <v>0</v>
      </c>
      <c r="O328" s="173"/>
      <c r="P328" s="174"/>
    </row>
    <row r="329" spans="1:16" ht="31.5" hidden="1" outlineLevel="1">
      <c r="A329" s="185">
        <f t="shared" si="49"/>
        <v>21.7</v>
      </c>
      <c r="B329" s="186" t="str">
        <f t="shared" si="48"/>
        <v>Scheme-7: Erection &amp; Commissioning of Travelling type coal chutes in CHP BTPS.</v>
      </c>
      <c r="C329" s="49" t="str">
        <f t="shared" si="60"/>
        <v>MERC/CAPEX/MSPGCL/2024-25/0310</v>
      </c>
      <c r="D329" s="160">
        <f t="shared" si="60"/>
        <v>45429</v>
      </c>
      <c r="E329" s="111">
        <f t="shared" si="60"/>
        <v>8.06</v>
      </c>
      <c r="F329" s="109">
        <f t="shared" si="50"/>
        <v>0</v>
      </c>
      <c r="G329" s="109">
        <f t="shared" si="51"/>
        <v>0</v>
      </c>
      <c r="H329" s="111">
        <f t="shared" si="57"/>
        <v>0</v>
      </c>
      <c r="I329" s="109">
        <f>'F4.2'!V99</f>
        <v>0</v>
      </c>
      <c r="J329" s="109">
        <f>'F4.2'!AU99</f>
        <v>0</v>
      </c>
      <c r="K329" s="111"/>
      <c r="L329" s="111"/>
      <c r="M329" s="111">
        <f t="shared" si="58"/>
        <v>0</v>
      </c>
      <c r="N329" s="111">
        <f t="shared" si="59"/>
        <v>0</v>
      </c>
      <c r="O329" s="173"/>
      <c r="P329" s="174"/>
    </row>
    <row r="330" spans="1:16" ht="31.5" hidden="1" outlineLevel="1">
      <c r="A330" s="185">
        <f t="shared" si="49"/>
        <v>21.8</v>
      </c>
      <c r="B330" s="186" t="str">
        <f t="shared" si="48"/>
        <v>Scheme-8: Revamping of scoop cooling system installed in coal handling plant BTPS.</v>
      </c>
      <c r="C330" s="49" t="str">
        <f t="shared" si="60"/>
        <v>MERC/CAPEX/MSPGCL/2024-25/0310</v>
      </c>
      <c r="D330" s="160">
        <f t="shared" si="60"/>
        <v>45429</v>
      </c>
      <c r="E330" s="111">
        <f t="shared" si="60"/>
        <v>4.9800000000000004</v>
      </c>
      <c r="F330" s="109">
        <f t="shared" si="50"/>
        <v>0</v>
      </c>
      <c r="G330" s="109">
        <f t="shared" si="51"/>
        <v>0</v>
      </c>
      <c r="H330" s="111">
        <f t="shared" si="57"/>
        <v>0</v>
      </c>
      <c r="I330" s="109">
        <f>'F4.2'!V100</f>
        <v>0</v>
      </c>
      <c r="J330" s="109">
        <f>'F4.2'!AU100</f>
        <v>0</v>
      </c>
      <c r="K330" s="111"/>
      <c r="L330" s="111"/>
      <c r="M330" s="111">
        <f t="shared" si="58"/>
        <v>0</v>
      </c>
      <c r="N330" s="111">
        <f t="shared" si="59"/>
        <v>0</v>
      </c>
      <c r="O330" s="173"/>
      <c r="P330" s="174"/>
    </row>
    <row r="331" spans="1:16" ht="15.75" hidden="1" outlineLevel="1">
      <c r="A331" s="283">
        <f t="shared" si="49"/>
        <v>21.9</v>
      </c>
      <c r="B331" s="283" t="str">
        <f t="shared" si="48"/>
        <v>Scheme-9: Retrofitting and Up-gradation of Dewatering system in CHP-BTPS.</v>
      </c>
      <c r="C331" s="49" t="str">
        <f t="shared" si="60"/>
        <v>MERC/CAPEX/MSPGCL/2024-25/0310</v>
      </c>
      <c r="D331" s="160">
        <f t="shared" si="60"/>
        <v>45429</v>
      </c>
      <c r="E331" s="111">
        <f t="shared" si="60"/>
        <v>3.92</v>
      </c>
      <c r="F331" s="109">
        <f t="shared" si="50"/>
        <v>0</v>
      </c>
      <c r="G331" s="109">
        <f t="shared" si="51"/>
        <v>0</v>
      </c>
      <c r="H331" s="111">
        <f t="shared" si="57"/>
        <v>0</v>
      </c>
      <c r="I331" s="109">
        <f>'F4.2'!V101</f>
        <v>0</v>
      </c>
      <c r="J331" s="109">
        <f>'F4.2'!AU101</f>
        <v>0</v>
      </c>
      <c r="K331" s="111"/>
      <c r="L331" s="111"/>
      <c r="M331" s="111">
        <f t="shared" si="58"/>
        <v>0</v>
      </c>
      <c r="N331" s="111">
        <f t="shared" si="59"/>
        <v>0</v>
      </c>
      <c r="O331" s="173"/>
      <c r="P331" s="174"/>
    </row>
    <row r="332" spans="1:16" ht="15.75" hidden="1" outlineLevel="1">
      <c r="A332" s="282">
        <f t="shared" si="49"/>
        <v>0</v>
      </c>
      <c r="B332" s="282" t="str">
        <f t="shared" si="48"/>
        <v>IDC</v>
      </c>
      <c r="C332" s="49">
        <f t="shared" si="60"/>
        <v>0</v>
      </c>
      <c r="D332" s="160" t="str">
        <f t="shared" si="60"/>
        <v>-</v>
      </c>
      <c r="E332" s="111">
        <f t="shared" si="60"/>
        <v>0</v>
      </c>
      <c r="F332" s="109">
        <f t="shared" si="50"/>
        <v>0</v>
      </c>
      <c r="G332" s="109">
        <f t="shared" si="51"/>
        <v>0</v>
      </c>
      <c r="H332" s="111">
        <f t="shared" si="57"/>
        <v>0</v>
      </c>
      <c r="I332" s="109">
        <f>'F4.2'!V102</f>
        <v>0</v>
      </c>
      <c r="J332" s="109">
        <f>'F4.2'!AU102</f>
        <v>0</v>
      </c>
      <c r="K332" s="111"/>
      <c r="L332" s="111"/>
      <c r="M332" s="111">
        <f t="shared" si="58"/>
        <v>0</v>
      </c>
      <c r="N332" s="111">
        <f t="shared" si="59"/>
        <v>0</v>
      </c>
      <c r="O332" s="173"/>
      <c r="P332" s="174"/>
    </row>
    <row r="333" spans="1:16" ht="15.75" hidden="1" outlineLevel="1">
      <c r="A333" s="284">
        <f t="shared" si="49"/>
        <v>0</v>
      </c>
      <c r="B333" s="284" t="str">
        <f t="shared" si="48"/>
        <v>Asset Transfer from Projects</v>
      </c>
      <c r="C333" s="49">
        <f t="shared" si="60"/>
        <v>0</v>
      </c>
      <c r="D333" s="160" t="str">
        <f t="shared" si="60"/>
        <v>-</v>
      </c>
      <c r="E333" s="111">
        <f t="shared" si="60"/>
        <v>0</v>
      </c>
      <c r="F333" s="109">
        <f t="shared" si="50"/>
        <v>0</v>
      </c>
      <c r="G333" s="109">
        <f t="shared" si="51"/>
        <v>0</v>
      </c>
      <c r="H333" s="111">
        <f t="shared" si="57"/>
        <v>0</v>
      </c>
      <c r="I333" s="109">
        <f>'F4.2'!V103</f>
        <v>0</v>
      </c>
      <c r="J333" s="109">
        <f>'F4.2'!AU103</f>
        <v>0</v>
      </c>
      <c r="K333" s="111"/>
      <c r="L333" s="111"/>
      <c r="M333" s="111">
        <f t="shared" si="58"/>
        <v>0</v>
      </c>
      <c r="N333" s="111">
        <f t="shared" si="59"/>
        <v>0</v>
      </c>
      <c r="O333" s="173"/>
      <c r="P333" s="174"/>
    </row>
    <row r="334" spans="1:16" ht="15.75" hidden="1" outlineLevel="1">
      <c r="A334" s="282">
        <f t="shared" si="49"/>
        <v>0</v>
      </c>
      <c r="B334" s="282" t="str">
        <f t="shared" ref="B334:B365" si="64">B104</f>
        <v>SP Busduct Unit 4&amp;5</v>
      </c>
      <c r="C334" s="49">
        <f t="shared" si="60"/>
        <v>0</v>
      </c>
      <c r="D334" s="160" t="str">
        <f t="shared" si="60"/>
        <v>-</v>
      </c>
      <c r="E334" s="111">
        <f t="shared" si="60"/>
        <v>0</v>
      </c>
      <c r="F334" s="109">
        <f t="shared" si="50"/>
        <v>0.30071745999999999</v>
      </c>
      <c r="G334" s="109">
        <f t="shared" si="51"/>
        <v>0.30071745999999999</v>
      </c>
      <c r="H334" s="111">
        <f t="shared" si="57"/>
        <v>0</v>
      </c>
      <c r="I334" s="109">
        <f>'F4.2'!V104</f>
        <v>0</v>
      </c>
      <c r="J334" s="109">
        <f>'F4.2'!AU104</f>
        <v>0</v>
      </c>
      <c r="K334" s="111"/>
      <c r="L334" s="111"/>
      <c r="M334" s="111">
        <f t="shared" si="58"/>
        <v>0</v>
      </c>
      <c r="N334" s="111">
        <f t="shared" si="59"/>
        <v>0</v>
      </c>
      <c r="O334" s="173"/>
      <c r="P334" s="174"/>
    </row>
    <row r="335" spans="1:16" ht="15.75" hidden="1" outlineLevel="1">
      <c r="A335" s="282">
        <f t="shared" si="49"/>
        <v>0</v>
      </c>
      <c r="B335" s="282" t="str">
        <f t="shared" si="64"/>
        <v>ESP,ID,FD,PA Fans &amp;Other Boiler Auxiliaries</v>
      </c>
      <c r="C335" s="40">
        <f t="shared" si="60"/>
        <v>0</v>
      </c>
      <c r="D335" s="159" t="str">
        <f t="shared" si="60"/>
        <v>-</v>
      </c>
      <c r="E335" s="109">
        <f t="shared" si="60"/>
        <v>0</v>
      </c>
      <c r="F335" s="109">
        <f t="shared" si="50"/>
        <v>1.0282827000000001</v>
      </c>
      <c r="G335" s="109">
        <f t="shared" si="51"/>
        <v>1.0282827000000001</v>
      </c>
      <c r="H335" s="109">
        <f t="shared" si="54"/>
        <v>0</v>
      </c>
      <c r="I335" s="109">
        <f>'F4.2'!V105</f>
        <v>0</v>
      </c>
      <c r="J335" s="109">
        <f>'F4.2'!AU105</f>
        <v>0</v>
      </c>
      <c r="K335" s="109"/>
      <c r="L335" s="109"/>
      <c r="M335" s="109">
        <f t="shared" si="55"/>
        <v>0</v>
      </c>
      <c r="N335" s="109">
        <f t="shared" si="56"/>
        <v>0</v>
      </c>
    </row>
    <row r="336" spans="1:16" ht="15.75" hidden="1" outlineLevel="1">
      <c r="A336" s="284">
        <f t="shared" ref="A336:A367" si="65">A106</f>
        <v>0</v>
      </c>
      <c r="B336" s="284" t="str">
        <f t="shared" si="64"/>
        <v>(ii) DPR Yet to be Submitted to MERC</v>
      </c>
      <c r="C336" s="40">
        <f t="shared" si="60"/>
        <v>0</v>
      </c>
      <c r="D336" s="159" t="str">
        <f t="shared" si="60"/>
        <v>-</v>
      </c>
      <c r="E336" s="109">
        <f t="shared" si="60"/>
        <v>0</v>
      </c>
      <c r="F336" s="109">
        <f t="shared" ref="F336:F367" si="66">F106+I106</f>
        <v>0</v>
      </c>
      <c r="G336" s="109">
        <f t="shared" ref="G336:G367" si="67">G106+M106</f>
        <v>0</v>
      </c>
      <c r="H336" s="109">
        <f t="shared" si="54"/>
        <v>0</v>
      </c>
      <c r="I336" s="109">
        <f>'F4.2'!V106</f>
        <v>0</v>
      </c>
      <c r="J336" s="109">
        <f>'F4.2'!AU106</f>
        <v>0</v>
      </c>
      <c r="K336" s="109"/>
      <c r="L336" s="109"/>
      <c r="M336" s="109">
        <f t="shared" si="55"/>
        <v>0</v>
      </c>
      <c r="N336" s="109">
        <f t="shared" si="56"/>
        <v>0</v>
      </c>
    </row>
    <row r="337" spans="1:14" ht="15.75" hidden="1" outlineLevel="1">
      <c r="A337" s="345">
        <f t="shared" si="65"/>
        <v>0</v>
      </c>
      <c r="B337" s="345" t="str">
        <f t="shared" si="64"/>
        <v xml:space="preserve">FY 2025-26 </v>
      </c>
      <c r="C337" s="49">
        <f t="shared" si="60"/>
        <v>0</v>
      </c>
      <c r="D337" s="160" t="str">
        <f t="shared" si="60"/>
        <v>-</v>
      </c>
      <c r="E337" s="111">
        <f t="shared" si="60"/>
        <v>0</v>
      </c>
      <c r="F337" s="109">
        <f t="shared" si="66"/>
        <v>0</v>
      </c>
      <c r="G337" s="109">
        <f t="shared" si="67"/>
        <v>0</v>
      </c>
      <c r="H337" s="111">
        <f t="shared" si="54"/>
        <v>0</v>
      </c>
      <c r="I337" s="109">
        <f>'F4.2'!V107</f>
        <v>0</v>
      </c>
      <c r="J337" s="109">
        <f>'F4.2'!AU107</f>
        <v>0</v>
      </c>
      <c r="K337" s="111"/>
      <c r="L337" s="111"/>
      <c r="M337" s="111">
        <f t="shared" si="55"/>
        <v>0</v>
      </c>
      <c r="N337" s="111">
        <f t="shared" si="56"/>
        <v>0</v>
      </c>
    </row>
    <row r="338" spans="1:14" ht="31.5" hidden="1" outlineLevel="1">
      <c r="A338" s="352">
        <f t="shared" si="65"/>
        <v>1</v>
      </c>
      <c r="B338" s="353" t="str">
        <f t="shared" si="64"/>
        <v>Up gradation of coal mill reject system, Procurement of Air heater baskets &amp; spare Air heater gearbox at 2X500MW, Bhusawal TPS</v>
      </c>
      <c r="C338" s="49">
        <f t="shared" si="60"/>
        <v>0</v>
      </c>
      <c r="D338" s="160" t="str">
        <f t="shared" si="60"/>
        <v>-</v>
      </c>
      <c r="E338" s="111">
        <f t="shared" si="60"/>
        <v>0</v>
      </c>
      <c r="F338" s="109">
        <f t="shared" si="66"/>
        <v>0</v>
      </c>
      <c r="G338" s="109">
        <f t="shared" si="67"/>
        <v>0</v>
      </c>
      <c r="H338" s="111">
        <f t="shared" si="54"/>
        <v>0</v>
      </c>
      <c r="I338" s="109">
        <f>'F4.2'!V108</f>
        <v>0</v>
      </c>
      <c r="J338" s="109">
        <f>'F4.2'!AU108</f>
        <v>0</v>
      </c>
      <c r="K338" s="111"/>
      <c r="L338" s="111"/>
      <c r="M338" s="111">
        <f t="shared" si="55"/>
        <v>0</v>
      </c>
      <c r="N338" s="111">
        <f t="shared" si="56"/>
        <v>0</v>
      </c>
    </row>
    <row r="339" spans="1:14" ht="63" hidden="1" outlineLevel="1">
      <c r="A339" s="282">
        <f t="shared" si="65"/>
        <v>1.1000000000000001</v>
      </c>
      <c r="B339" s="282" t="str">
        <f t="shared" si="64"/>
        <v xml:space="preserve">Work of Capacity enhancement, Engineering, modification, upgradation including spares and consumables and complete commissioning including operation and comprehensive maintenance for 12 months for coal mill reject handling system  in Unit-4&amp;5, 2X500MW, BTPS, Bhusawal </v>
      </c>
      <c r="C339" s="49">
        <f t="shared" si="60"/>
        <v>0</v>
      </c>
      <c r="D339" s="160" t="str">
        <f t="shared" si="60"/>
        <v>-</v>
      </c>
      <c r="E339" s="111">
        <f t="shared" si="60"/>
        <v>0</v>
      </c>
      <c r="F339" s="109">
        <f t="shared" si="66"/>
        <v>0</v>
      </c>
      <c r="G339" s="109">
        <f t="shared" si="67"/>
        <v>0</v>
      </c>
      <c r="H339" s="111">
        <f t="shared" si="54"/>
        <v>0</v>
      </c>
      <c r="I339" s="109">
        <f>'F4.2'!V109</f>
        <v>0</v>
      </c>
      <c r="J339" s="109">
        <f>'F4.2'!AU109</f>
        <v>0</v>
      </c>
      <c r="K339" s="111"/>
      <c r="L339" s="111"/>
      <c r="M339" s="111">
        <f t="shared" si="55"/>
        <v>0</v>
      </c>
      <c r="N339" s="111">
        <f t="shared" si="56"/>
        <v>0</v>
      </c>
    </row>
    <row r="340" spans="1:14" ht="31.5" hidden="1" outlineLevel="1">
      <c r="A340" s="282">
        <f t="shared" si="65"/>
        <v>1.2</v>
      </c>
      <c r="B340" s="282" t="str">
        <f t="shared" si="64"/>
        <v>Procurement of assembly of baskets &amp; seals for Air Preheater of type 31.5 VIM 2000 (72° PA), in Unit-5 2x500MW, BTPS Bhusawal</v>
      </c>
      <c r="C340" s="49">
        <f t="shared" ref="C340:E359" si="68">C110</f>
        <v>0</v>
      </c>
      <c r="D340" s="160" t="str">
        <f t="shared" si="68"/>
        <v>-</v>
      </c>
      <c r="E340" s="111">
        <f t="shared" si="68"/>
        <v>0</v>
      </c>
      <c r="F340" s="109">
        <f t="shared" si="66"/>
        <v>0</v>
      </c>
      <c r="G340" s="109">
        <f t="shared" si="67"/>
        <v>0</v>
      </c>
      <c r="H340" s="111">
        <f t="shared" si="54"/>
        <v>0</v>
      </c>
      <c r="I340" s="109">
        <f>'F4.2'!V110</f>
        <v>0</v>
      </c>
      <c r="J340" s="109">
        <f>'F4.2'!AU110</f>
        <v>0</v>
      </c>
      <c r="K340" s="111"/>
      <c r="L340" s="111"/>
      <c r="M340" s="111">
        <f t="shared" si="55"/>
        <v>0</v>
      </c>
      <c r="N340" s="111">
        <f t="shared" si="56"/>
        <v>0</v>
      </c>
    </row>
    <row r="341" spans="1:14" ht="31.5" hidden="1" outlineLevel="1">
      <c r="A341" s="282">
        <f t="shared" si="65"/>
        <v>1.3</v>
      </c>
      <c r="B341" s="282" t="str">
        <f t="shared" si="64"/>
        <v>Procurement of APH Gearbox to improve availability and performance of Air preheaters at 2 x 500 MW Units, BTPS, Bhusawal. </v>
      </c>
      <c r="C341" s="49">
        <f t="shared" si="68"/>
        <v>0</v>
      </c>
      <c r="D341" s="160" t="str">
        <f t="shared" si="68"/>
        <v>-</v>
      </c>
      <c r="E341" s="111">
        <f t="shared" si="68"/>
        <v>0</v>
      </c>
      <c r="F341" s="109">
        <f t="shared" si="66"/>
        <v>0</v>
      </c>
      <c r="G341" s="109">
        <f t="shared" si="67"/>
        <v>0</v>
      </c>
      <c r="H341" s="111">
        <f t="shared" si="54"/>
        <v>0</v>
      </c>
      <c r="I341" s="109">
        <f>'F4.2'!V111</f>
        <v>0</v>
      </c>
      <c r="J341" s="109">
        <f>'F4.2'!AU111</f>
        <v>0</v>
      </c>
      <c r="K341" s="111"/>
      <c r="L341" s="111"/>
      <c r="M341" s="111">
        <f t="shared" si="55"/>
        <v>0</v>
      </c>
      <c r="N341" s="111">
        <f t="shared" si="56"/>
        <v>0</v>
      </c>
    </row>
    <row r="342" spans="1:14" ht="15.75" hidden="1" outlineLevel="1">
      <c r="A342" s="352">
        <f t="shared" si="65"/>
        <v>2</v>
      </c>
      <c r="B342" s="353" t="str">
        <f t="shared" si="64"/>
        <v>Boiler Reliability &amp; Availability improvement at 2x500MW, Bhusawal TPS.</v>
      </c>
      <c r="C342" s="40">
        <f t="shared" si="68"/>
        <v>0</v>
      </c>
      <c r="D342" s="159" t="str">
        <f t="shared" si="68"/>
        <v>-</v>
      </c>
      <c r="E342" s="109">
        <f t="shared" si="68"/>
        <v>0</v>
      </c>
      <c r="F342" s="109">
        <f t="shared" si="66"/>
        <v>0</v>
      </c>
      <c r="G342" s="109">
        <f t="shared" si="67"/>
        <v>0</v>
      </c>
      <c r="H342" s="109">
        <f t="shared" si="54"/>
        <v>0</v>
      </c>
      <c r="I342" s="109">
        <f>'F4.2'!V112</f>
        <v>0</v>
      </c>
      <c r="J342" s="109">
        <f>'F4.2'!AU112</f>
        <v>0</v>
      </c>
      <c r="K342" s="109"/>
      <c r="L342" s="109"/>
      <c r="M342" s="109">
        <f t="shared" si="55"/>
        <v>0</v>
      </c>
      <c r="N342" s="109">
        <f t="shared" si="56"/>
        <v>0</v>
      </c>
    </row>
    <row r="343" spans="1:14" ht="31.5" hidden="1" outlineLevel="1">
      <c r="A343" s="282">
        <f t="shared" si="65"/>
        <v>2.1</v>
      </c>
      <c r="B343" s="282" t="str">
        <f t="shared" si="64"/>
        <v xml:space="preserve">Procurement &amp; Replacement Of LTSH Coils for Unit - 4 &amp; 5 (500MW) TPS, Bhusawal. </v>
      </c>
      <c r="C343" s="49">
        <f t="shared" si="68"/>
        <v>0</v>
      </c>
      <c r="D343" s="160" t="str">
        <f t="shared" si="68"/>
        <v>-</v>
      </c>
      <c r="E343" s="111">
        <f t="shared" si="68"/>
        <v>0</v>
      </c>
      <c r="F343" s="109">
        <f t="shared" si="66"/>
        <v>0</v>
      </c>
      <c r="G343" s="109">
        <f t="shared" si="67"/>
        <v>0</v>
      </c>
      <c r="H343" s="111">
        <f t="shared" si="54"/>
        <v>0</v>
      </c>
      <c r="I343" s="109">
        <f>'F4.2'!V113</f>
        <v>0</v>
      </c>
      <c r="J343" s="109">
        <f>'F4.2'!AU113</f>
        <v>0</v>
      </c>
      <c r="K343" s="111"/>
      <c r="L343" s="111"/>
      <c r="M343" s="111">
        <f t="shared" si="55"/>
        <v>0</v>
      </c>
      <c r="N343" s="111">
        <f t="shared" si="56"/>
        <v>0</v>
      </c>
    </row>
    <row r="344" spans="1:14" ht="31.5" hidden="1" outlineLevel="1">
      <c r="A344" s="282">
        <f t="shared" si="65"/>
        <v>2.2000000000000002</v>
      </c>
      <c r="B344" s="282" t="str">
        <f t="shared" si="64"/>
        <v>Procurement &amp; Replacement Of Economiser Coils For Unit - 4 &amp; 5 (500MW) TPS, Bhusawal</v>
      </c>
      <c r="C344" s="49">
        <f t="shared" si="68"/>
        <v>0</v>
      </c>
      <c r="D344" s="160" t="str">
        <f t="shared" si="68"/>
        <v>-</v>
      </c>
      <c r="E344" s="111">
        <f t="shared" si="68"/>
        <v>0</v>
      </c>
      <c r="F344" s="109">
        <f t="shared" si="66"/>
        <v>0</v>
      </c>
      <c r="G344" s="109">
        <f t="shared" si="67"/>
        <v>0</v>
      </c>
      <c r="H344" s="111">
        <f t="shared" si="54"/>
        <v>0</v>
      </c>
      <c r="I344" s="109">
        <f>'F4.2'!V114</f>
        <v>0</v>
      </c>
      <c r="J344" s="109">
        <f>'F4.2'!AU114</f>
        <v>0</v>
      </c>
      <c r="K344" s="111"/>
      <c r="L344" s="111"/>
      <c r="M344" s="111">
        <f t="shared" si="55"/>
        <v>0</v>
      </c>
      <c r="N344" s="111">
        <f t="shared" si="56"/>
        <v>0</v>
      </c>
    </row>
    <row r="345" spans="1:14" ht="15.75" hidden="1" outlineLevel="1">
      <c r="A345" s="282">
        <f t="shared" si="65"/>
        <v>2.2999999999999998</v>
      </c>
      <c r="B345" s="282" t="str">
        <f t="shared" si="64"/>
        <v>Procurement of assembly of APH Baskets Unit-4</v>
      </c>
      <c r="C345" s="40">
        <f t="shared" si="68"/>
        <v>0</v>
      </c>
      <c r="D345" s="159" t="str">
        <f t="shared" si="68"/>
        <v>-</v>
      </c>
      <c r="E345" s="109">
        <f t="shared" si="68"/>
        <v>0</v>
      </c>
      <c r="F345" s="109">
        <f t="shared" si="66"/>
        <v>0</v>
      </c>
      <c r="G345" s="109">
        <f t="shared" si="67"/>
        <v>0</v>
      </c>
      <c r="H345" s="109">
        <f t="shared" si="54"/>
        <v>0</v>
      </c>
      <c r="I345" s="109">
        <f>'F4.2'!V115</f>
        <v>0</v>
      </c>
      <c r="J345" s="109">
        <f>'F4.2'!AU115</f>
        <v>0</v>
      </c>
      <c r="K345" s="109"/>
      <c r="L345" s="109"/>
      <c r="M345" s="109">
        <f t="shared" si="55"/>
        <v>0</v>
      </c>
      <c r="N345" s="109">
        <f t="shared" si="56"/>
        <v>0</v>
      </c>
    </row>
    <row r="346" spans="1:14" ht="15.75" hidden="1" outlineLevel="1">
      <c r="A346" s="282">
        <f t="shared" si="65"/>
        <v>2.4</v>
      </c>
      <c r="B346" s="282" t="str">
        <f t="shared" si="64"/>
        <v>Procurement of APH Gearbox Unit-4&amp;5</v>
      </c>
      <c r="C346" s="49">
        <f t="shared" si="68"/>
        <v>0</v>
      </c>
      <c r="D346" s="160" t="str">
        <f t="shared" si="68"/>
        <v>-</v>
      </c>
      <c r="E346" s="111">
        <f t="shared" si="68"/>
        <v>0</v>
      </c>
      <c r="F346" s="109">
        <f t="shared" si="66"/>
        <v>0</v>
      </c>
      <c r="G346" s="109">
        <f t="shared" si="67"/>
        <v>0</v>
      </c>
      <c r="H346" s="111">
        <f t="shared" si="54"/>
        <v>0</v>
      </c>
      <c r="I346" s="109">
        <f>'F4.2'!V116</f>
        <v>0</v>
      </c>
      <c r="J346" s="109">
        <f>'F4.2'!AU116</f>
        <v>0</v>
      </c>
      <c r="K346" s="111"/>
      <c r="L346" s="111"/>
      <c r="M346" s="111">
        <f t="shared" si="55"/>
        <v>0</v>
      </c>
      <c r="N346" s="111">
        <f t="shared" si="56"/>
        <v>0</v>
      </c>
    </row>
    <row r="347" spans="1:14" ht="15.75" hidden="1" outlineLevel="1">
      <c r="A347" s="352">
        <f t="shared" si="65"/>
        <v>3</v>
      </c>
      <c r="B347" s="353" t="str">
        <f t="shared" si="64"/>
        <v>Various Turbine side reliability improvement schemes at 2x500MW, BTPS</v>
      </c>
      <c r="C347" s="49">
        <f t="shared" si="68"/>
        <v>0</v>
      </c>
      <c r="D347" s="160" t="str">
        <f t="shared" si="68"/>
        <v>-</v>
      </c>
      <c r="E347" s="111">
        <f t="shared" si="68"/>
        <v>0</v>
      </c>
      <c r="F347" s="109">
        <f t="shared" si="66"/>
        <v>0</v>
      </c>
      <c r="G347" s="109">
        <f t="shared" si="67"/>
        <v>0</v>
      </c>
      <c r="H347" s="111">
        <f t="shared" si="54"/>
        <v>0</v>
      </c>
      <c r="I347" s="109">
        <f>'F4.2'!V117</f>
        <v>0</v>
      </c>
      <c r="J347" s="109">
        <f>'F4.2'!AU117</f>
        <v>0</v>
      </c>
      <c r="K347" s="111"/>
      <c r="L347" s="111"/>
      <c r="M347" s="111">
        <f t="shared" si="55"/>
        <v>0</v>
      </c>
      <c r="N347" s="111">
        <f t="shared" si="56"/>
        <v>0</v>
      </c>
    </row>
    <row r="348" spans="1:14" ht="15.75" hidden="1" outlineLevel="1">
      <c r="A348" s="282">
        <f t="shared" si="65"/>
        <v>3.1</v>
      </c>
      <c r="B348" s="282" t="str">
        <f t="shared" si="64"/>
        <v>Reliability improvement of Atlas copco make (mode -ZR -500)</v>
      </c>
      <c r="C348" s="49">
        <f t="shared" si="68"/>
        <v>0</v>
      </c>
      <c r="D348" s="160" t="str">
        <f t="shared" si="68"/>
        <v>-</v>
      </c>
      <c r="E348" s="111">
        <f t="shared" si="68"/>
        <v>0</v>
      </c>
      <c r="F348" s="109">
        <f t="shared" si="66"/>
        <v>0</v>
      </c>
      <c r="G348" s="109">
        <f t="shared" si="67"/>
        <v>0</v>
      </c>
      <c r="H348" s="111">
        <f t="shared" si="54"/>
        <v>0</v>
      </c>
      <c r="I348" s="109">
        <f>'F4.2'!V118</f>
        <v>0</v>
      </c>
      <c r="J348" s="109">
        <f>'F4.2'!AU118</f>
        <v>0</v>
      </c>
      <c r="K348" s="111"/>
      <c r="L348" s="111"/>
      <c r="M348" s="111">
        <f t="shared" si="55"/>
        <v>0</v>
      </c>
      <c r="N348" s="111">
        <f t="shared" si="56"/>
        <v>0</v>
      </c>
    </row>
    <row r="349" spans="1:14" ht="15.75" hidden="1" outlineLevel="1">
      <c r="A349" s="282">
        <f t="shared" si="65"/>
        <v>3.2</v>
      </c>
      <c r="B349" s="282" t="str">
        <f t="shared" si="64"/>
        <v xml:space="preserve">Reliability improvement of  HPCV Valve with procurment cone assy </v>
      </c>
      <c r="C349" s="49">
        <f t="shared" si="68"/>
        <v>0</v>
      </c>
      <c r="D349" s="160" t="str">
        <f t="shared" si="68"/>
        <v>-</v>
      </c>
      <c r="E349" s="111">
        <f t="shared" si="68"/>
        <v>0</v>
      </c>
      <c r="F349" s="109">
        <f t="shared" si="66"/>
        <v>0</v>
      </c>
      <c r="G349" s="109">
        <f t="shared" si="67"/>
        <v>0</v>
      </c>
      <c r="H349" s="111">
        <f t="shared" si="54"/>
        <v>0</v>
      </c>
      <c r="I349" s="109">
        <f>'F4.2'!V119</f>
        <v>0</v>
      </c>
      <c r="J349" s="109">
        <f>'F4.2'!AU119</f>
        <v>0</v>
      </c>
      <c r="K349" s="111"/>
      <c r="L349" s="111"/>
      <c r="M349" s="111">
        <f t="shared" si="55"/>
        <v>0</v>
      </c>
      <c r="N349" s="111">
        <f t="shared" si="56"/>
        <v>0</v>
      </c>
    </row>
    <row r="350" spans="1:14" ht="15.75" hidden="1" outlineLevel="1">
      <c r="A350" s="282">
        <f t="shared" si="65"/>
        <v>3.3</v>
      </c>
      <c r="B350" s="282" t="str">
        <f t="shared" si="64"/>
        <v>Reliability improvement of Alfa Laval make Portable COP</v>
      </c>
      <c r="C350" s="49">
        <f t="shared" si="68"/>
        <v>0</v>
      </c>
      <c r="D350" s="160" t="str">
        <f t="shared" si="68"/>
        <v>-</v>
      </c>
      <c r="E350" s="111">
        <f t="shared" si="68"/>
        <v>0</v>
      </c>
      <c r="F350" s="109">
        <f t="shared" si="66"/>
        <v>0</v>
      </c>
      <c r="G350" s="109">
        <f t="shared" si="67"/>
        <v>0</v>
      </c>
      <c r="H350" s="111">
        <f t="shared" si="54"/>
        <v>0</v>
      </c>
      <c r="I350" s="109">
        <f>'F4.2'!V120</f>
        <v>0</v>
      </c>
      <c r="J350" s="109">
        <f>'F4.2'!AU120</f>
        <v>0</v>
      </c>
      <c r="K350" s="111"/>
      <c r="L350" s="111"/>
      <c r="M350" s="111">
        <f t="shared" si="55"/>
        <v>0</v>
      </c>
      <c r="N350" s="111">
        <f t="shared" si="56"/>
        <v>0</v>
      </c>
    </row>
    <row r="351" spans="1:14" ht="31.5" hidden="1" outlineLevel="1">
      <c r="A351" s="282">
        <f t="shared" si="65"/>
        <v>3.4</v>
      </c>
      <c r="B351" s="282" t="str">
        <f t="shared" si="64"/>
        <v>Reliability improvement of Seal Oil System with procurement of various U Seal rings</v>
      </c>
      <c r="C351" s="49">
        <f t="shared" si="68"/>
        <v>0</v>
      </c>
      <c r="D351" s="160" t="str">
        <f t="shared" si="68"/>
        <v>-</v>
      </c>
      <c r="E351" s="111">
        <f t="shared" si="68"/>
        <v>0</v>
      </c>
      <c r="F351" s="109">
        <f t="shared" si="66"/>
        <v>0</v>
      </c>
      <c r="G351" s="109">
        <f t="shared" si="67"/>
        <v>0</v>
      </c>
      <c r="H351" s="111">
        <f t="shared" si="54"/>
        <v>0</v>
      </c>
      <c r="I351" s="109">
        <f>'F4.2'!V121</f>
        <v>0</v>
      </c>
      <c r="J351" s="109">
        <f>'F4.2'!AU121</f>
        <v>0</v>
      </c>
      <c r="K351" s="111"/>
      <c r="L351" s="111"/>
      <c r="M351" s="111">
        <f t="shared" si="55"/>
        <v>0</v>
      </c>
      <c r="N351" s="111">
        <f t="shared" si="56"/>
        <v>0</v>
      </c>
    </row>
    <row r="352" spans="1:14" ht="31.5" hidden="1" outlineLevel="1">
      <c r="A352" s="282">
        <f t="shared" si="65"/>
        <v>3.5</v>
      </c>
      <c r="B352" s="282" t="str">
        <f t="shared" si="64"/>
        <v>Reliability improvement of Unit-4 &amp; 5 NDCT with replacement of PVC fills and allied work</v>
      </c>
      <c r="C352" s="40">
        <f t="shared" si="68"/>
        <v>0</v>
      </c>
      <c r="D352" s="159" t="str">
        <f t="shared" si="68"/>
        <v>-</v>
      </c>
      <c r="E352" s="109">
        <f t="shared" si="68"/>
        <v>0</v>
      </c>
      <c r="F352" s="109">
        <f t="shared" si="66"/>
        <v>0</v>
      </c>
      <c r="G352" s="109">
        <f t="shared" si="67"/>
        <v>0</v>
      </c>
      <c r="H352" s="109">
        <f t="shared" si="54"/>
        <v>0</v>
      </c>
      <c r="I352" s="109">
        <f>'F4.2'!V122</f>
        <v>0</v>
      </c>
      <c r="J352" s="109">
        <f>'F4.2'!AU122</f>
        <v>0</v>
      </c>
      <c r="K352" s="109"/>
      <c r="L352" s="109"/>
      <c r="M352" s="109">
        <f t="shared" si="55"/>
        <v>0</v>
      </c>
      <c r="N352" s="109">
        <f t="shared" si="56"/>
        <v>0</v>
      </c>
    </row>
    <row r="353" spans="1:14" ht="15.75" hidden="1" outlineLevel="1">
      <c r="A353" s="282">
        <f t="shared" si="65"/>
        <v>3.6</v>
      </c>
      <c r="B353" s="282" t="str">
        <f t="shared" si="64"/>
        <v>Upgradation of Chiller plant, GEHO pump house &amp; OLTC PLC system.</v>
      </c>
      <c r="C353" s="49">
        <f t="shared" si="68"/>
        <v>0</v>
      </c>
      <c r="D353" s="160" t="str">
        <f t="shared" si="68"/>
        <v>-</v>
      </c>
      <c r="E353" s="111">
        <f t="shared" si="68"/>
        <v>0</v>
      </c>
      <c r="F353" s="109">
        <f t="shared" si="66"/>
        <v>0</v>
      </c>
      <c r="G353" s="109">
        <f t="shared" si="67"/>
        <v>0</v>
      </c>
      <c r="H353" s="111">
        <f t="shared" si="54"/>
        <v>0</v>
      </c>
      <c r="I353" s="109">
        <f>'F4.2'!V123</f>
        <v>0</v>
      </c>
      <c r="J353" s="109">
        <f>'F4.2'!AU123</f>
        <v>0</v>
      </c>
      <c r="K353" s="111"/>
      <c r="L353" s="111"/>
      <c r="M353" s="111">
        <f t="shared" si="55"/>
        <v>0</v>
      </c>
      <c r="N353" s="111">
        <f t="shared" si="56"/>
        <v>0</v>
      </c>
    </row>
    <row r="354" spans="1:14" ht="15.75" hidden="1" outlineLevel="1">
      <c r="A354" s="352">
        <f t="shared" si="65"/>
        <v>4</v>
      </c>
      <c r="B354" s="353" t="str">
        <f t="shared" si="64"/>
        <v>IB recommended scheme related (Civil and Electrical)</v>
      </c>
      <c r="C354" s="49">
        <f t="shared" si="68"/>
        <v>0</v>
      </c>
      <c r="D354" s="160" t="str">
        <f t="shared" si="68"/>
        <v>-</v>
      </c>
      <c r="E354" s="111">
        <f t="shared" si="68"/>
        <v>0</v>
      </c>
      <c r="F354" s="109">
        <f t="shared" si="66"/>
        <v>0</v>
      </c>
      <c r="G354" s="109">
        <f t="shared" si="67"/>
        <v>0</v>
      </c>
      <c r="H354" s="111">
        <f t="shared" si="54"/>
        <v>0</v>
      </c>
      <c r="I354" s="109">
        <f>'F4.2'!V124</f>
        <v>0</v>
      </c>
      <c r="J354" s="109">
        <f>'F4.2'!AU124</f>
        <v>0</v>
      </c>
      <c r="K354" s="111"/>
      <c r="L354" s="111"/>
      <c r="M354" s="111">
        <f t="shared" si="55"/>
        <v>0</v>
      </c>
      <c r="N354" s="111">
        <f t="shared" si="56"/>
        <v>0</v>
      </c>
    </row>
    <row r="355" spans="1:14" ht="31.5" hidden="1" outlineLevel="1">
      <c r="A355" s="282">
        <f t="shared" si="65"/>
        <v>4.0999999999999996</v>
      </c>
      <c r="B355" s="282" t="str">
        <f t="shared" si="64"/>
        <v>Work of fabricating and erecting structural steel watch tower (10 Nos.) in major store, plant area, ash pipe line and ash bund area at BTPS, Deepnagar.</v>
      </c>
      <c r="C355" s="49">
        <f t="shared" si="68"/>
        <v>0</v>
      </c>
      <c r="D355" s="160" t="str">
        <f t="shared" si="68"/>
        <v>-</v>
      </c>
      <c r="E355" s="111">
        <f t="shared" si="68"/>
        <v>0</v>
      </c>
      <c r="F355" s="109">
        <f t="shared" si="66"/>
        <v>0</v>
      </c>
      <c r="G355" s="109">
        <f t="shared" si="67"/>
        <v>0</v>
      </c>
      <c r="H355" s="111">
        <f t="shared" si="54"/>
        <v>0</v>
      </c>
      <c r="I355" s="109">
        <f>'F4.2'!V125</f>
        <v>0</v>
      </c>
      <c r="J355" s="109">
        <f>'F4.2'!AU125</f>
        <v>0</v>
      </c>
      <c r="K355" s="111"/>
      <c r="L355" s="111"/>
      <c r="M355" s="111">
        <f t="shared" si="55"/>
        <v>0</v>
      </c>
      <c r="N355" s="111">
        <f t="shared" si="56"/>
        <v>0</v>
      </c>
    </row>
    <row r="356" spans="1:14" ht="31.5" hidden="1" outlineLevel="1">
      <c r="A356" s="282">
        <f t="shared" si="65"/>
        <v>4.2</v>
      </c>
      <c r="B356" s="282" t="str">
        <f t="shared" si="64"/>
        <v>Work of construction of ladies frisking room for security section and visitors room near factory gate and providing at 2x500MW, BTPS, Deepnagar.</v>
      </c>
      <c r="C356" s="40">
        <f t="shared" si="68"/>
        <v>0</v>
      </c>
      <c r="D356" s="159" t="str">
        <f t="shared" si="68"/>
        <v>-</v>
      </c>
      <c r="E356" s="109">
        <f t="shared" si="68"/>
        <v>0</v>
      </c>
      <c r="F356" s="109">
        <f t="shared" si="66"/>
        <v>0</v>
      </c>
      <c r="G356" s="109">
        <f t="shared" si="67"/>
        <v>0</v>
      </c>
      <c r="H356" s="109">
        <f t="shared" si="54"/>
        <v>0</v>
      </c>
      <c r="I356" s="109">
        <f>'F4.2'!V126</f>
        <v>0</v>
      </c>
      <c r="J356" s="109">
        <f>'F4.2'!AU126</f>
        <v>0</v>
      </c>
      <c r="K356" s="109"/>
      <c r="L356" s="109"/>
      <c r="M356" s="109">
        <f t="shared" si="55"/>
        <v>0</v>
      </c>
      <c r="N356" s="109">
        <f t="shared" si="56"/>
        <v>0</v>
      </c>
    </row>
    <row r="357" spans="1:14" ht="31.5" hidden="1" outlineLevel="1">
      <c r="A357" s="282">
        <f t="shared" si="65"/>
        <v>4.3</v>
      </c>
      <c r="B357" s="282" t="str">
        <f t="shared" si="64"/>
        <v>Work of dismantling and construction old weathered UCR compound wall on bhogawati riverside in 2x500 MW at BTPS.</v>
      </c>
      <c r="C357" s="49">
        <f t="shared" si="68"/>
        <v>0</v>
      </c>
      <c r="D357" s="160" t="str">
        <f t="shared" si="68"/>
        <v>-</v>
      </c>
      <c r="E357" s="111">
        <f t="shared" si="68"/>
        <v>0</v>
      </c>
      <c r="F357" s="109">
        <f t="shared" si="66"/>
        <v>0</v>
      </c>
      <c r="G357" s="109">
        <f t="shared" si="67"/>
        <v>0</v>
      </c>
      <c r="H357" s="111">
        <f t="shared" si="54"/>
        <v>0</v>
      </c>
      <c r="I357" s="109">
        <f>'F4.2'!V127</f>
        <v>0</v>
      </c>
      <c r="J357" s="109">
        <f>'F4.2'!AU127</f>
        <v>0</v>
      </c>
      <c r="K357" s="111"/>
      <c r="L357" s="111"/>
      <c r="M357" s="111">
        <f t="shared" si="55"/>
        <v>0</v>
      </c>
      <c r="N357" s="111">
        <f t="shared" si="56"/>
        <v>0</v>
      </c>
    </row>
    <row r="358" spans="1:14" ht="31.5" hidden="1" outlineLevel="1">
      <c r="A358" s="282">
        <f t="shared" si="65"/>
        <v>4.4000000000000004</v>
      </c>
      <c r="B358" s="282" t="str">
        <f t="shared" si="64"/>
        <v>Construcion of RCC comppund wall from remote silo to pimpri sekam railway siding cabin at BTPS</v>
      </c>
      <c r="C358" s="49">
        <f t="shared" si="68"/>
        <v>0</v>
      </c>
      <c r="D358" s="160" t="str">
        <f t="shared" si="68"/>
        <v>-</v>
      </c>
      <c r="E358" s="111">
        <f t="shared" si="68"/>
        <v>0</v>
      </c>
      <c r="F358" s="109">
        <f t="shared" si="66"/>
        <v>0</v>
      </c>
      <c r="G358" s="109">
        <f t="shared" si="67"/>
        <v>0</v>
      </c>
      <c r="H358" s="111">
        <f t="shared" si="54"/>
        <v>0</v>
      </c>
      <c r="I358" s="109">
        <f>'F4.2'!V128</f>
        <v>0</v>
      </c>
      <c r="J358" s="109">
        <f>'F4.2'!AU128</f>
        <v>0</v>
      </c>
      <c r="K358" s="111"/>
      <c r="L358" s="111"/>
      <c r="M358" s="111">
        <f t="shared" si="55"/>
        <v>0</v>
      </c>
      <c r="N358" s="111">
        <f t="shared" si="56"/>
        <v>0</v>
      </c>
    </row>
    <row r="359" spans="1:14" ht="15.75" hidden="1" outlineLevel="1">
      <c r="A359" s="282">
        <f t="shared" si="65"/>
        <v>4.5</v>
      </c>
      <c r="B359" s="282" t="str">
        <f t="shared" si="64"/>
        <v>Installation of Highmast towers</v>
      </c>
      <c r="C359" s="49">
        <f t="shared" si="68"/>
        <v>0</v>
      </c>
      <c r="D359" s="160" t="str">
        <f t="shared" si="68"/>
        <v>-</v>
      </c>
      <c r="E359" s="111">
        <f t="shared" si="68"/>
        <v>0</v>
      </c>
      <c r="F359" s="109">
        <f t="shared" si="66"/>
        <v>0</v>
      </c>
      <c r="G359" s="109">
        <f t="shared" si="67"/>
        <v>0</v>
      </c>
      <c r="H359" s="111">
        <f t="shared" si="54"/>
        <v>0</v>
      </c>
      <c r="I359" s="109">
        <f>'F4.2'!V129</f>
        <v>0</v>
      </c>
      <c r="J359" s="109">
        <f>'F4.2'!AU129</f>
        <v>0</v>
      </c>
      <c r="K359" s="111"/>
      <c r="L359" s="111"/>
      <c r="M359" s="111">
        <f t="shared" si="55"/>
        <v>0</v>
      </c>
      <c r="N359" s="111">
        <f t="shared" si="56"/>
        <v>0</v>
      </c>
    </row>
    <row r="360" spans="1:14" ht="15.75" hidden="1" outlineLevel="1">
      <c r="A360" s="345">
        <f t="shared" si="65"/>
        <v>0</v>
      </c>
      <c r="B360" s="345" t="str">
        <f t="shared" si="64"/>
        <v xml:space="preserve">FY 2026-27 </v>
      </c>
      <c r="C360" s="49">
        <f t="shared" ref="C360:E379" si="69">C130</f>
        <v>0</v>
      </c>
      <c r="D360" s="160" t="str">
        <f t="shared" si="69"/>
        <v>-</v>
      </c>
      <c r="E360" s="111">
        <f t="shared" si="69"/>
        <v>0</v>
      </c>
      <c r="F360" s="109">
        <f t="shared" si="66"/>
        <v>0</v>
      </c>
      <c r="G360" s="109">
        <f t="shared" si="67"/>
        <v>0</v>
      </c>
      <c r="H360" s="111">
        <f t="shared" si="54"/>
        <v>0</v>
      </c>
      <c r="I360" s="109">
        <f>'F4.2'!V130</f>
        <v>0</v>
      </c>
      <c r="J360" s="109">
        <f>'F4.2'!AU130</f>
        <v>0</v>
      </c>
      <c r="K360" s="111"/>
      <c r="L360" s="111"/>
      <c r="M360" s="111">
        <f t="shared" si="55"/>
        <v>0</v>
      </c>
      <c r="N360" s="111">
        <f t="shared" si="56"/>
        <v>0</v>
      </c>
    </row>
    <row r="361" spans="1:14" ht="31.5" hidden="1" outlineLevel="1">
      <c r="A361" s="352">
        <f t="shared" si="65"/>
        <v>1</v>
      </c>
      <c r="B361" s="353" t="str">
        <f t="shared" si="64"/>
        <v>Coal Mill Performance Improvement and Life Enhancement of BHEL Make XRP-1043 Coal Mills in 2x500 MW BTPS.</v>
      </c>
      <c r="C361" s="49">
        <f t="shared" si="69"/>
        <v>0</v>
      </c>
      <c r="D361" s="160" t="str">
        <f t="shared" si="69"/>
        <v>-</v>
      </c>
      <c r="E361" s="111">
        <f t="shared" si="69"/>
        <v>0</v>
      </c>
      <c r="F361" s="109">
        <f t="shared" si="66"/>
        <v>0</v>
      </c>
      <c r="G361" s="109">
        <f t="shared" si="67"/>
        <v>0</v>
      </c>
      <c r="H361" s="111">
        <f t="shared" si="54"/>
        <v>0</v>
      </c>
      <c r="I361" s="109">
        <f>'F4.2'!V131</f>
        <v>0</v>
      </c>
      <c r="J361" s="109">
        <f>'F4.2'!AU131</f>
        <v>0</v>
      </c>
      <c r="K361" s="111"/>
      <c r="L361" s="111"/>
      <c r="M361" s="111">
        <f t="shared" si="55"/>
        <v>0</v>
      </c>
      <c r="N361" s="111">
        <f t="shared" si="56"/>
        <v>0</v>
      </c>
    </row>
    <row r="362" spans="1:14" ht="31.5" hidden="1" outlineLevel="1">
      <c r="A362" s="282">
        <f t="shared" si="65"/>
        <v>1.1000000000000001</v>
      </c>
      <c r="B362" s="282" t="str">
        <f t="shared" si="64"/>
        <v>Coal Mill Performance Improvement and Life Enhancement of BHEL Make XRP-1043 Coal Mills in 2x500 MW BTPS.</v>
      </c>
      <c r="C362" s="49">
        <f t="shared" si="69"/>
        <v>0</v>
      </c>
      <c r="D362" s="160" t="str">
        <f t="shared" si="69"/>
        <v>-</v>
      </c>
      <c r="E362" s="111">
        <f t="shared" si="69"/>
        <v>0</v>
      </c>
      <c r="F362" s="109">
        <f t="shared" si="66"/>
        <v>0</v>
      </c>
      <c r="G362" s="109">
        <f t="shared" si="67"/>
        <v>0</v>
      </c>
      <c r="H362" s="111">
        <f t="shared" si="54"/>
        <v>0</v>
      </c>
      <c r="I362" s="109">
        <f>'F4.2'!V132</f>
        <v>0</v>
      </c>
      <c r="J362" s="109">
        <f>'F4.2'!AU132</f>
        <v>0</v>
      </c>
      <c r="K362" s="111"/>
      <c r="L362" s="111"/>
      <c r="M362" s="111">
        <f t="shared" si="55"/>
        <v>0</v>
      </c>
      <c r="N362" s="111">
        <f t="shared" si="56"/>
        <v>0</v>
      </c>
    </row>
    <row r="363" spans="1:14" ht="47.25" hidden="1" outlineLevel="1">
      <c r="A363" s="282">
        <f t="shared" si="65"/>
        <v>2</v>
      </c>
      <c r="B363" s="282" t="str">
        <f t="shared" si="64"/>
        <v xml:space="preserve">Upgradation of Coal feeder weighing system and revamping of Boiler side pneumatic dampers system of Hot air, cold air, FD,PA and burner tilt at Bhusawal TPS 2x500W </v>
      </c>
      <c r="C363" s="49">
        <f t="shared" si="69"/>
        <v>0</v>
      </c>
      <c r="D363" s="160" t="str">
        <f t="shared" si="69"/>
        <v>-</v>
      </c>
      <c r="E363" s="111">
        <f t="shared" si="69"/>
        <v>0</v>
      </c>
      <c r="F363" s="109">
        <f t="shared" si="66"/>
        <v>0</v>
      </c>
      <c r="G363" s="109">
        <f t="shared" si="67"/>
        <v>0</v>
      </c>
      <c r="H363" s="111">
        <f t="shared" si="54"/>
        <v>0</v>
      </c>
      <c r="I363" s="109">
        <f>'F4.2'!V133</f>
        <v>0</v>
      </c>
      <c r="J363" s="109">
        <f>'F4.2'!AU133</f>
        <v>0</v>
      </c>
      <c r="K363" s="111"/>
      <c r="L363" s="111"/>
      <c r="M363" s="111">
        <f t="shared" si="55"/>
        <v>0</v>
      </c>
      <c r="N363" s="111">
        <f t="shared" si="56"/>
        <v>0</v>
      </c>
    </row>
    <row r="364" spans="1:14" ht="15.75" hidden="1" outlineLevel="1">
      <c r="A364" s="282">
        <f t="shared" si="65"/>
        <v>2.1</v>
      </c>
      <c r="B364" s="282" t="str">
        <f t="shared" si="64"/>
        <v xml:space="preserve">Upgradation of Coal feeder weighing system  at Bhusawal TPS 2x500W </v>
      </c>
      <c r="C364" s="49">
        <f t="shared" si="69"/>
        <v>0</v>
      </c>
      <c r="D364" s="160" t="str">
        <f t="shared" si="69"/>
        <v>-</v>
      </c>
      <c r="E364" s="111">
        <f t="shared" si="69"/>
        <v>0</v>
      </c>
      <c r="F364" s="109">
        <f t="shared" si="66"/>
        <v>0</v>
      </c>
      <c r="G364" s="109">
        <f t="shared" si="67"/>
        <v>0</v>
      </c>
      <c r="H364" s="111">
        <f t="shared" si="54"/>
        <v>0</v>
      </c>
      <c r="I364" s="109">
        <f>'F4.2'!V134</f>
        <v>0</v>
      </c>
      <c r="J364" s="109">
        <f>'F4.2'!AU134</f>
        <v>0</v>
      </c>
      <c r="K364" s="111"/>
      <c r="L364" s="111"/>
      <c r="M364" s="111">
        <f t="shared" si="55"/>
        <v>0</v>
      </c>
      <c r="N364" s="111">
        <f t="shared" si="56"/>
        <v>0</v>
      </c>
    </row>
    <row r="365" spans="1:14" ht="15.75" hidden="1" outlineLevel="1">
      <c r="A365" s="282">
        <f t="shared" si="65"/>
        <v>2.2000000000000002</v>
      </c>
      <c r="B365" s="282" t="str">
        <f t="shared" si="64"/>
        <v>Up-gradation of carbon monoxide analyzer in flue gas installed</v>
      </c>
      <c r="C365" s="49">
        <f t="shared" si="69"/>
        <v>0</v>
      </c>
      <c r="D365" s="160" t="str">
        <f t="shared" si="69"/>
        <v>-</v>
      </c>
      <c r="E365" s="111">
        <f t="shared" si="69"/>
        <v>0</v>
      </c>
      <c r="F365" s="109">
        <f t="shared" si="66"/>
        <v>0</v>
      </c>
      <c r="G365" s="109">
        <f t="shared" si="67"/>
        <v>0</v>
      </c>
      <c r="H365" s="111">
        <f t="shared" si="54"/>
        <v>0</v>
      </c>
      <c r="I365" s="109">
        <f>'F4.2'!V135</f>
        <v>0</v>
      </c>
      <c r="J365" s="109">
        <f>'F4.2'!AU135</f>
        <v>0</v>
      </c>
      <c r="K365" s="111"/>
      <c r="L365" s="111"/>
      <c r="M365" s="111">
        <f t="shared" si="55"/>
        <v>0</v>
      </c>
      <c r="N365" s="111">
        <f t="shared" si="56"/>
        <v>0</v>
      </c>
    </row>
    <row r="366" spans="1:14" ht="31.5" hidden="1" outlineLevel="1">
      <c r="A366" s="282">
        <f t="shared" si="65"/>
        <v>2.2999999999999998</v>
      </c>
      <c r="B366" s="282" t="str">
        <f t="shared" ref="B366:B397" si="70">B136</f>
        <v>Up- Gradation of condition monitoring &amp; analysis system for TSI of Main Turbine , TDBFP &amp; BOP System 2x500 MW BTPS.</v>
      </c>
      <c r="C366" s="49">
        <f t="shared" si="69"/>
        <v>0</v>
      </c>
      <c r="D366" s="160" t="str">
        <f t="shared" si="69"/>
        <v>-</v>
      </c>
      <c r="E366" s="111">
        <f t="shared" si="69"/>
        <v>0</v>
      </c>
      <c r="F366" s="109">
        <f t="shared" si="66"/>
        <v>0</v>
      </c>
      <c r="G366" s="109">
        <f t="shared" si="67"/>
        <v>0</v>
      </c>
      <c r="H366" s="111">
        <f t="shared" si="54"/>
        <v>0</v>
      </c>
      <c r="I366" s="109">
        <f>'F4.2'!V136</f>
        <v>0</v>
      </c>
      <c r="J366" s="109">
        <f>'F4.2'!AU136</f>
        <v>0</v>
      </c>
      <c r="K366" s="111"/>
      <c r="L366" s="111"/>
      <c r="M366" s="111">
        <f t="shared" si="55"/>
        <v>0</v>
      </c>
      <c r="N366" s="111">
        <f t="shared" si="56"/>
        <v>0</v>
      </c>
    </row>
    <row r="367" spans="1:14" ht="31.5" hidden="1" outlineLevel="1">
      <c r="A367" s="282">
        <f t="shared" si="65"/>
        <v>2.5</v>
      </c>
      <c r="B367" s="282" t="str">
        <f t="shared" si="70"/>
        <v xml:space="preserve">Revamping of Boiler side pneumatic dampers system of Hot air, cold air, FD,PA and burner tilt at BTPS 2X500MW </v>
      </c>
      <c r="C367" s="49">
        <f t="shared" si="69"/>
        <v>0</v>
      </c>
      <c r="D367" s="160" t="str">
        <f t="shared" si="69"/>
        <v>-</v>
      </c>
      <c r="E367" s="111">
        <f t="shared" si="69"/>
        <v>0</v>
      </c>
      <c r="F367" s="109">
        <f t="shared" si="66"/>
        <v>0</v>
      </c>
      <c r="G367" s="109">
        <f t="shared" si="67"/>
        <v>0</v>
      </c>
      <c r="H367" s="111">
        <f t="shared" si="54"/>
        <v>0</v>
      </c>
      <c r="I367" s="109">
        <f>'F4.2'!V137</f>
        <v>0</v>
      </c>
      <c r="J367" s="109">
        <f>'F4.2'!AU137</f>
        <v>0</v>
      </c>
      <c r="K367" s="111"/>
      <c r="L367" s="111"/>
      <c r="M367" s="111">
        <f t="shared" si="55"/>
        <v>0</v>
      </c>
      <c r="N367" s="111">
        <f t="shared" si="56"/>
        <v>0</v>
      </c>
    </row>
    <row r="368" spans="1:14" ht="15.75" hidden="1" outlineLevel="1">
      <c r="A368" s="282">
        <f t="shared" ref="A368:A399" si="71">A138</f>
        <v>2.6</v>
      </c>
      <c r="B368" s="282" t="str">
        <f t="shared" si="70"/>
        <v>Procurement of various high pressure valves at 2x500 MW.</v>
      </c>
      <c r="C368" s="40">
        <f t="shared" si="69"/>
        <v>0</v>
      </c>
      <c r="D368" s="159" t="str">
        <f t="shared" si="69"/>
        <v>-</v>
      </c>
      <c r="E368" s="109">
        <f t="shared" si="69"/>
        <v>0</v>
      </c>
      <c r="F368" s="109">
        <f t="shared" ref="F368:F399" si="72">F138+I138</f>
        <v>0</v>
      </c>
      <c r="G368" s="109">
        <f t="shared" ref="G368:G399" si="73">G138+M138</f>
        <v>0</v>
      </c>
      <c r="H368" s="109">
        <f t="shared" si="54"/>
        <v>0</v>
      </c>
      <c r="I368" s="109">
        <f>'F4.2'!V138</f>
        <v>0</v>
      </c>
      <c r="J368" s="109">
        <f>'F4.2'!AU138</f>
        <v>0</v>
      </c>
      <c r="K368" s="109"/>
      <c r="L368" s="109"/>
      <c r="M368" s="109">
        <f t="shared" si="55"/>
        <v>0</v>
      </c>
      <c r="N368" s="109">
        <f t="shared" si="56"/>
        <v>0</v>
      </c>
    </row>
    <row r="369" spans="1:14" ht="31.5" hidden="1" outlineLevel="1">
      <c r="A369" s="352">
        <f t="shared" si="71"/>
        <v>3</v>
      </c>
      <c r="B369" s="353" t="str">
        <f t="shared" si="70"/>
        <v>Schemes for Turbine side auxiliaries systems Performance &amp; efficiency improvement schemes at 2X500MW, Bhusawal TPS</v>
      </c>
      <c r="C369" s="49">
        <f t="shared" si="69"/>
        <v>0</v>
      </c>
      <c r="D369" s="160" t="str">
        <f t="shared" si="69"/>
        <v>-</v>
      </c>
      <c r="E369" s="111">
        <f t="shared" si="69"/>
        <v>0</v>
      </c>
      <c r="F369" s="109">
        <f t="shared" si="72"/>
        <v>0</v>
      </c>
      <c r="G369" s="109">
        <f t="shared" si="73"/>
        <v>0</v>
      </c>
      <c r="H369" s="111">
        <f t="shared" si="54"/>
        <v>0</v>
      </c>
      <c r="I369" s="109">
        <f>'F4.2'!V139</f>
        <v>0</v>
      </c>
      <c r="J369" s="109">
        <f>'F4.2'!AU139</f>
        <v>0</v>
      </c>
      <c r="K369" s="111"/>
      <c r="L369" s="111"/>
      <c r="M369" s="111">
        <f t="shared" si="55"/>
        <v>0</v>
      </c>
      <c r="N369" s="111">
        <f t="shared" si="56"/>
        <v>0</v>
      </c>
    </row>
    <row r="370" spans="1:14" ht="31.5" hidden="1" outlineLevel="1">
      <c r="A370" s="282">
        <f t="shared" si="71"/>
        <v>3.1</v>
      </c>
      <c r="B370" s="282" t="str">
        <f t="shared" si="70"/>
        <v>Procurement of BFP Booster Pump (FA-1B-75) complete assembly (04 Nos) at 500MW BTPS, Bhusawal.</v>
      </c>
      <c r="C370" s="49">
        <f t="shared" si="69"/>
        <v>0</v>
      </c>
      <c r="D370" s="160" t="str">
        <f t="shared" si="69"/>
        <v>-</v>
      </c>
      <c r="E370" s="111">
        <f t="shared" si="69"/>
        <v>0</v>
      </c>
      <c r="F370" s="109">
        <f t="shared" si="72"/>
        <v>0</v>
      </c>
      <c r="G370" s="109">
        <f t="shared" si="73"/>
        <v>0</v>
      </c>
      <c r="H370" s="111">
        <f t="shared" si="54"/>
        <v>0</v>
      </c>
      <c r="I370" s="109">
        <f>'F4.2'!V140</f>
        <v>0</v>
      </c>
      <c r="J370" s="109">
        <f>'F4.2'!AU140</f>
        <v>0</v>
      </c>
      <c r="K370" s="111"/>
      <c r="L370" s="111"/>
      <c r="M370" s="111">
        <f t="shared" si="55"/>
        <v>0</v>
      </c>
      <c r="N370" s="111">
        <f t="shared" si="56"/>
        <v>0</v>
      </c>
    </row>
    <row r="371" spans="1:14" ht="31.5" hidden="1" outlineLevel="1">
      <c r="A371" s="282">
        <f t="shared" si="71"/>
        <v>3.2</v>
      </c>
      <c r="B371" s="282" t="str">
        <f t="shared" si="70"/>
        <v>Procurement of Vacuum Pump complete assembly with recirculation Pump (01 No) and Impeller assembly (2 Nos) at 500MW BTPS, Bhusawal.</v>
      </c>
      <c r="C371" s="49">
        <f t="shared" si="69"/>
        <v>0</v>
      </c>
      <c r="D371" s="160" t="str">
        <f t="shared" si="69"/>
        <v>-</v>
      </c>
      <c r="E371" s="111">
        <f t="shared" si="69"/>
        <v>0</v>
      </c>
      <c r="F371" s="109">
        <f t="shared" si="72"/>
        <v>0</v>
      </c>
      <c r="G371" s="109">
        <f t="shared" si="73"/>
        <v>0</v>
      </c>
      <c r="H371" s="111">
        <f t="shared" si="54"/>
        <v>0</v>
      </c>
      <c r="I371" s="109">
        <f>'F4.2'!V141</f>
        <v>0</v>
      </c>
      <c r="J371" s="109">
        <f>'F4.2'!AU141</f>
        <v>0</v>
      </c>
      <c r="K371" s="111"/>
      <c r="L371" s="111"/>
      <c r="M371" s="111">
        <f t="shared" si="55"/>
        <v>0</v>
      </c>
      <c r="N371" s="111">
        <f t="shared" si="56"/>
        <v>0</v>
      </c>
    </row>
    <row r="372" spans="1:14" ht="31.5" hidden="1" outlineLevel="1">
      <c r="A372" s="282">
        <f t="shared" si="71"/>
        <v>3.3</v>
      </c>
      <c r="B372" s="282" t="str">
        <f t="shared" si="70"/>
        <v>Revamping, modification of outdoor ducting of Air ventilation system at 2x500MW BTPS, Bhusawal.</v>
      </c>
      <c r="C372" s="49">
        <f t="shared" si="69"/>
        <v>0</v>
      </c>
      <c r="D372" s="160" t="str">
        <f t="shared" si="69"/>
        <v>-</v>
      </c>
      <c r="E372" s="111">
        <f t="shared" si="69"/>
        <v>0</v>
      </c>
      <c r="F372" s="109">
        <f t="shared" si="72"/>
        <v>0</v>
      </c>
      <c r="G372" s="109">
        <f t="shared" si="73"/>
        <v>0</v>
      </c>
      <c r="H372" s="111">
        <f t="shared" si="54"/>
        <v>0</v>
      </c>
      <c r="I372" s="109">
        <f>'F4.2'!V142</f>
        <v>0</v>
      </c>
      <c r="J372" s="109">
        <f>'F4.2'!AU142</f>
        <v>0</v>
      </c>
      <c r="K372" s="111"/>
      <c r="L372" s="111"/>
      <c r="M372" s="111">
        <f t="shared" si="55"/>
        <v>0</v>
      </c>
      <c r="N372" s="111">
        <f t="shared" si="56"/>
        <v>0</v>
      </c>
    </row>
    <row r="373" spans="1:14" ht="15.75" hidden="1" outlineLevel="1">
      <c r="A373" s="282">
        <f t="shared" si="71"/>
        <v>3.4</v>
      </c>
      <c r="B373" s="282" t="str">
        <f t="shared" si="70"/>
        <v>Performance improvement of compressors</v>
      </c>
      <c r="C373" s="49">
        <f t="shared" si="69"/>
        <v>0</v>
      </c>
      <c r="D373" s="160" t="str">
        <f t="shared" si="69"/>
        <v>-</v>
      </c>
      <c r="E373" s="111">
        <f t="shared" si="69"/>
        <v>0</v>
      </c>
      <c r="F373" s="109">
        <f t="shared" si="72"/>
        <v>0</v>
      </c>
      <c r="G373" s="109">
        <f t="shared" si="73"/>
        <v>0</v>
      </c>
      <c r="H373" s="111">
        <f t="shared" si="54"/>
        <v>0</v>
      </c>
      <c r="I373" s="109">
        <f>'F4.2'!V143</f>
        <v>0</v>
      </c>
      <c r="J373" s="109">
        <f>'F4.2'!AU143</f>
        <v>0</v>
      </c>
      <c r="K373" s="111"/>
      <c r="L373" s="111"/>
      <c r="M373" s="111">
        <f t="shared" si="55"/>
        <v>0</v>
      </c>
      <c r="N373" s="111">
        <f t="shared" si="56"/>
        <v>0</v>
      </c>
    </row>
    <row r="374" spans="1:14" ht="15.75" hidden="1" outlineLevel="1">
      <c r="A374" s="282">
        <f t="shared" si="71"/>
        <v>3.5</v>
      </c>
      <c r="B374" s="282" t="str">
        <f t="shared" si="70"/>
        <v>Centralized Water Management System at BTPS, Deepnagar, Bhusawal</v>
      </c>
      <c r="C374" s="49">
        <f t="shared" si="69"/>
        <v>0</v>
      </c>
      <c r="D374" s="160" t="str">
        <f t="shared" si="69"/>
        <v>-</v>
      </c>
      <c r="E374" s="111">
        <f t="shared" si="69"/>
        <v>0</v>
      </c>
      <c r="F374" s="109">
        <f t="shared" si="72"/>
        <v>0</v>
      </c>
      <c r="G374" s="109">
        <f t="shared" si="73"/>
        <v>0</v>
      </c>
      <c r="H374" s="111">
        <f t="shared" si="54"/>
        <v>0</v>
      </c>
      <c r="I374" s="109">
        <f>'F4.2'!V144</f>
        <v>0</v>
      </c>
      <c r="J374" s="109">
        <f>'F4.2'!AU144</f>
        <v>0</v>
      </c>
      <c r="K374" s="111"/>
      <c r="L374" s="111"/>
      <c r="M374" s="111">
        <f t="shared" si="55"/>
        <v>0</v>
      </c>
      <c r="N374" s="111">
        <f t="shared" si="56"/>
        <v>0</v>
      </c>
    </row>
    <row r="375" spans="1:14" ht="31.5" hidden="1" outlineLevel="1">
      <c r="A375" s="282">
        <f t="shared" si="71"/>
        <v>3.6</v>
      </c>
      <c r="B375" s="282" t="str">
        <f t="shared" si="70"/>
        <v>Revamping and upgradation of Forbes Marshal make Steam &amp; Water Analysis System Installed at 2x500MW BTPS.</v>
      </c>
      <c r="C375" s="49">
        <f t="shared" si="69"/>
        <v>0</v>
      </c>
      <c r="D375" s="160" t="str">
        <f t="shared" si="69"/>
        <v>-</v>
      </c>
      <c r="E375" s="111">
        <f t="shared" si="69"/>
        <v>0</v>
      </c>
      <c r="F375" s="109">
        <f t="shared" si="72"/>
        <v>0</v>
      </c>
      <c r="G375" s="109">
        <f t="shared" si="73"/>
        <v>0</v>
      </c>
      <c r="H375" s="111">
        <f t="shared" si="54"/>
        <v>0</v>
      </c>
      <c r="I375" s="109">
        <f>'F4.2'!V145</f>
        <v>0</v>
      </c>
      <c r="J375" s="109">
        <f>'F4.2'!AU145</f>
        <v>0</v>
      </c>
      <c r="K375" s="111"/>
      <c r="L375" s="111"/>
      <c r="M375" s="111">
        <f t="shared" si="55"/>
        <v>0</v>
      </c>
      <c r="N375" s="111">
        <f t="shared" si="56"/>
        <v>0</v>
      </c>
    </row>
    <row r="376" spans="1:14" ht="31.5" hidden="1" outlineLevel="1">
      <c r="A376" s="352">
        <f t="shared" si="71"/>
        <v>4</v>
      </c>
      <c r="B376" s="353" t="str">
        <f t="shared" si="70"/>
        <v>Implementation of flexible operation solutions for technical minimum operation of 2x500MW, BTPS.</v>
      </c>
      <c r="C376" s="49">
        <f t="shared" si="69"/>
        <v>0</v>
      </c>
      <c r="D376" s="160" t="str">
        <f t="shared" si="69"/>
        <v>-</v>
      </c>
      <c r="E376" s="111">
        <f t="shared" si="69"/>
        <v>0</v>
      </c>
      <c r="F376" s="109">
        <f t="shared" si="72"/>
        <v>0</v>
      </c>
      <c r="G376" s="109">
        <f t="shared" si="73"/>
        <v>0</v>
      </c>
      <c r="H376" s="111">
        <f t="shared" si="54"/>
        <v>0</v>
      </c>
      <c r="I376" s="109">
        <f>'F4.2'!V146</f>
        <v>0</v>
      </c>
      <c r="J376" s="109">
        <f>'F4.2'!AU146</f>
        <v>0</v>
      </c>
      <c r="K376" s="111"/>
      <c r="L376" s="111"/>
      <c r="M376" s="111">
        <f t="shared" si="55"/>
        <v>0</v>
      </c>
      <c r="N376" s="111">
        <f t="shared" si="56"/>
        <v>0</v>
      </c>
    </row>
    <row r="377" spans="1:14" ht="31.5" hidden="1" outlineLevel="1">
      <c r="A377" s="282">
        <f t="shared" si="71"/>
        <v>4.0999999999999996</v>
      </c>
      <c r="B377" s="282" t="str">
        <f t="shared" si="70"/>
        <v>Implementation of flexible operation solutions for technical minimum operation of 2x500MW, BTPS.</v>
      </c>
      <c r="C377" s="49">
        <f t="shared" si="69"/>
        <v>0</v>
      </c>
      <c r="D377" s="160" t="str">
        <f t="shared" si="69"/>
        <v>-</v>
      </c>
      <c r="E377" s="111">
        <f t="shared" si="69"/>
        <v>0</v>
      </c>
      <c r="F377" s="109">
        <f t="shared" si="72"/>
        <v>0</v>
      </c>
      <c r="G377" s="109">
        <f t="shared" si="73"/>
        <v>0</v>
      </c>
      <c r="H377" s="111">
        <f t="shared" si="54"/>
        <v>0</v>
      </c>
      <c r="I377" s="109">
        <f>'F4.2'!V147</f>
        <v>0</v>
      </c>
      <c r="J377" s="109">
        <f>'F4.2'!AU147</f>
        <v>0</v>
      </c>
      <c r="K377" s="111"/>
      <c r="L377" s="111"/>
      <c r="M377" s="111">
        <f t="shared" si="55"/>
        <v>0</v>
      </c>
      <c r="N377" s="111">
        <f t="shared" si="56"/>
        <v>0</v>
      </c>
    </row>
    <row r="378" spans="1:14" ht="15.75" hidden="1" outlineLevel="1">
      <c r="A378" s="345">
        <f t="shared" si="71"/>
        <v>0</v>
      </c>
      <c r="B378" s="345" t="str">
        <f t="shared" si="70"/>
        <v xml:space="preserve">FY 2027-28 </v>
      </c>
      <c r="C378" s="40">
        <f t="shared" si="69"/>
        <v>0</v>
      </c>
      <c r="D378" s="159" t="str">
        <f t="shared" si="69"/>
        <v>-</v>
      </c>
      <c r="E378" s="109">
        <f t="shared" si="69"/>
        <v>0</v>
      </c>
      <c r="F378" s="109">
        <f t="shared" si="72"/>
        <v>0</v>
      </c>
      <c r="G378" s="109">
        <f t="shared" si="73"/>
        <v>0</v>
      </c>
      <c r="H378" s="109">
        <f t="shared" si="54"/>
        <v>0</v>
      </c>
      <c r="I378" s="109">
        <f>'F4.2'!V148</f>
        <v>0</v>
      </c>
      <c r="J378" s="109">
        <f>'F4.2'!AU148</f>
        <v>0</v>
      </c>
      <c r="K378" s="109"/>
      <c r="L378" s="109"/>
      <c r="M378" s="109">
        <f t="shared" si="55"/>
        <v>0</v>
      </c>
      <c r="N378" s="109">
        <f t="shared" si="56"/>
        <v>0</v>
      </c>
    </row>
    <row r="379" spans="1:14" ht="31.5" hidden="1" outlineLevel="1">
      <c r="A379" s="352">
        <f t="shared" si="71"/>
        <v>1</v>
      </c>
      <c r="B379" s="353" t="str">
        <f t="shared" si="70"/>
        <v>Supply,Installation and commissioning of Boiler performance and reliability improvement schemes at BTPS 2x500MW.</v>
      </c>
      <c r="C379" s="49">
        <f t="shared" si="69"/>
        <v>0</v>
      </c>
      <c r="D379" s="160" t="str">
        <f t="shared" si="69"/>
        <v>-</v>
      </c>
      <c r="E379" s="111">
        <f t="shared" si="69"/>
        <v>0</v>
      </c>
      <c r="F379" s="109">
        <f t="shared" si="72"/>
        <v>0</v>
      </c>
      <c r="G379" s="109">
        <f t="shared" si="73"/>
        <v>0</v>
      </c>
      <c r="H379" s="111">
        <f t="shared" si="54"/>
        <v>0</v>
      </c>
      <c r="I379" s="109">
        <f>'F4.2'!V149</f>
        <v>0</v>
      </c>
      <c r="J379" s="109">
        <f>'F4.2'!AU149</f>
        <v>0</v>
      </c>
      <c r="K379" s="111"/>
      <c r="L379" s="111"/>
      <c r="M379" s="111">
        <f t="shared" si="55"/>
        <v>0</v>
      </c>
      <c r="N379" s="111">
        <f t="shared" si="56"/>
        <v>0</v>
      </c>
    </row>
    <row r="380" spans="1:14" ht="31.5" hidden="1" outlineLevel="1">
      <c r="A380" s="282">
        <f t="shared" si="71"/>
        <v>1.1000000000000001</v>
      </c>
      <c r="B380" s="282" t="str">
        <f t="shared" si="70"/>
        <v>Procurement of  M/s Torishima, Japan make, 350 KW, 6.6KV, Boiler Circulating Water (BCW) Pump Motors at BTPS 2x500MW.</v>
      </c>
      <c r="C380" s="49">
        <f t="shared" ref="C380:E399" si="74">C150</f>
        <v>0</v>
      </c>
      <c r="D380" s="160" t="str">
        <f t="shared" si="74"/>
        <v>-</v>
      </c>
      <c r="E380" s="111">
        <f t="shared" si="74"/>
        <v>0</v>
      </c>
      <c r="F380" s="109">
        <f t="shared" si="72"/>
        <v>0</v>
      </c>
      <c r="G380" s="109">
        <f t="shared" si="73"/>
        <v>0</v>
      </c>
      <c r="H380" s="111">
        <f t="shared" si="54"/>
        <v>0</v>
      </c>
      <c r="I380" s="109">
        <f>'F4.2'!V150</f>
        <v>0</v>
      </c>
      <c r="J380" s="109">
        <f>'F4.2'!AU150</f>
        <v>0</v>
      </c>
      <c r="K380" s="111"/>
      <c r="L380" s="111"/>
      <c r="M380" s="111">
        <f t="shared" si="55"/>
        <v>0</v>
      </c>
      <c r="N380" s="111">
        <f t="shared" si="56"/>
        <v>0</v>
      </c>
    </row>
    <row r="381" spans="1:14" ht="31.5" hidden="1" outlineLevel="1">
      <c r="A381" s="282">
        <f t="shared" si="71"/>
        <v>1.2</v>
      </c>
      <c r="B381" s="282" t="str">
        <f t="shared" si="70"/>
        <v>Installation commissioning of Online DC Earth fault monitoring system at 220V DCDB at 500MW U-4&amp;5.</v>
      </c>
      <c r="C381" s="49">
        <f t="shared" si="74"/>
        <v>0</v>
      </c>
      <c r="D381" s="160" t="str">
        <f t="shared" si="74"/>
        <v>-</v>
      </c>
      <c r="E381" s="111">
        <f t="shared" si="74"/>
        <v>0</v>
      </c>
      <c r="F381" s="109">
        <f t="shared" si="72"/>
        <v>0</v>
      </c>
      <c r="G381" s="109">
        <f t="shared" si="73"/>
        <v>0</v>
      </c>
      <c r="H381" s="111">
        <f t="shared" si="54"/>
        <v>0</v>
      </c>
      <c r="I381" s="109">
        <f>'F4.2'!V151</f>
        <v>0</v>
      </c>
      <c r="J381" s="109">
        <f>'F4.2'!AU151</f>
        <v>0</v>
      </c>
      <c r="K381" s="111"/>
      <c r="L381" s="111"/>
      <c r="M381" s="111">
        <f t="shared" si="55"/>
        <v>0</v>
      </c>
      <c r="N381" s="111">
        <f t="shared" si="56"/>
        <v>0</v>
      </c>
    </row>
    <row r="382" spans="1:14" ht="31.5" hidden="1" outlineLevel="1">
      <c r="A382" s="282">
        <f t="shared" si="71"/>
        <v>1.3</v>
      </c>
      <c r="B382" s="282" t="str">
        <f t="shared" si="70"/>
        <v>Design,  supply, erection, comms. Of ID VFD &amp; AHP transformers for 2x500MW BTPS.</v>
      </c>
      <c r="C382" s="49">
        <f t="shared" si="74"/>
        <v>0</v>
      </c>
      <c r="D382" s="160" t="str">
        <f t="shared" si="74"/>
        <v>-</v>
      </c>
      <c r="E382" s="111">
        <f t="shared" si="74"/>
        <v>0</v>
      </c>
      <c r="F382" s="109">
        <f t="shared" si="72"/>
        <v>0</v>
      </c>
      <c r="G382" s="109">
        <f t="shared" si="73"/>
        <v>0</v>
      </c>
      <c r="H382" s="111">
        <f t="shared" si="54"/>
        <v>0</v>
      </c>
      <c r="I382" s="109">
        <f>'F4.2'!V152</f>
        <v>0</v>
      </c>
      <c r="J382" s="109">
        <f>'F4.2'!AU152</f>
        <v>0</v>
      </c>
      <c r="K382" s="111"/>
      <c r="L382" s="111"/>
      <c r="M382" s="111">
        <f t="shared" si="55"/>
        <v>0</v>
      </c>
      <c r="N382" s="111">
        <f t="shared" si="56"/>
        <v>0</v>
      </c>
    </row>
    <row r="383" spans="1:14" ht="31.5" hidden="1" outlineLevel="1">
      <c r="A383" s="282">
        <f t="shared" si="71"/>
        <v>1.4</v>
      </c>
      <c r="B383" s="282" t="str">
        <f t="shared" si="70"/>
        <v>Design,supply,installation and commissioning of Energy efficient  System for illumination at BTPS 2x500MW.</v>
      </c>
      <c r="C383" s="49">
        <f t="shared" si="74"/>
        <v>0</v>
      </c>
      <c r="D383" s="160" t="str">
        <f t="shared" si="74"/>
        <v>-</v>
      </c>
      <c r="E383" s="111">
        <f t="shared" si="74"/>
        <v>0</v>
      </c>
      <c r="F383" s="109">
        <f t="shared" si="72"/>
        <v>0</v>
      </c>
      <c r="G383" s="109">
        <f t="shared" si="73"/>
        <v>0</v>
      </c>
      <c r="H383" s="111">
        <f t="shared" si="54"/>
        <v>0</v>
      </c>
      <c r="I383" s="109">
        <f>'F4.2'!V153</f>
        <v>0</v>
      </c>
      <c r="J383" s="109">
        <f>'F4.2'!AU153</f>
        <v>0</v>
      </c>
      <c r="K383" s="111"/>
      <c r="L383" s="111"/>
      <c r="M383" s="111">
        <f t="shared" si="55"/>
        <v>0</v>
      </c>
      <c r="N383" s="111">
        <f t="shared" si="56"/>
        <v>0</v>
      </c>
    </row>
    <row r="384" spans="1:14" ht="31.5" hidden="1" outlineLevel="1">
      <c r="A384" s="282">
        <f t="shared" si="71"/>
        <v>1.5</v>
      </c>
      <c r="B384" s="282" t="str">
        <f t="shared" si="70"/>
        <v>Procurement of  Main Gear unit assembly of electrical Actuators in 2x500MW BTPS</v>
      </c>
      <c r="C384" s="40">
        <f t="shared" si="74"/>
        <v>0</v>
      </c>
      <c r="D384" s="159" t="str">
        <f t="shared" si="74"/>
        <v>-</v>
      </c>
      <c r="E384" s="109">
        <f t="shared" si="74"/>
        <v>0</v>
      </c>
      <c r="F384" s="109">
        <f t="shared" si="72"/>
        <v>0</v>
      </c>
      <c r="G384" s="109">
        <f t="shared" si="73"/>
        <v>0</v>
      </c>
      <c r="H384" s="109">
        <f t="shared" si="54"/>
        <v>0</v>
      </c>
      <c r="I384" s="109">
        <f>'F4.2'!V154</f>
        <v>0</v>
      </c>
      <c r="J384" s="109">
        <f>'F4.2'!AU154</f>
        <v>0</v>
      </c>
      <c r="K384" s="109"/>
      <c r="L384" s="109"/>
      <c r="M384" s="109">
        <f t="shared" si="55"/>
        <v>0</v>
      </c>
      <c r="N384" s="109">
        <f t="shared" si="56"/>
        <v>0</v>
      </c>
    </row>
    <row r="385" spans="1:14" ht="31.5" hidden="1" outlineLevel="1">
      <c r="A385" s="282">
        <f t="shared" si="71"/>
        <v>1.6</v>
      </c>
      <c r="B385" s="282" t="str">
        <f t="shared" si="70"/>
        <v>Supply, erection, commissioning &amp; site testing of 360V, 750 AH Station UPS Battery Sets  along with accessories for Unit No.5 at BTPS 2x500MW.</v>
      </c>
      <c r="C385" s="49">
        <f t="shared" si="74"/>
        <v>0</v>
      </c>
      <c r="D385" s="160" t="str">
        <f t="shared" si="74"/>
        <v>-</v>
      </c>
      <c r="E385" s="111">
        <f t="shared" si="74"/>
        <v>0</v>
      </c>
      <c r="F385" s="109">
        <f t="shared" si="72"/>
        <v>0</v>
      </c>
      <c r="G385" s="109">
        <f t="shared" si="73"/>
        <v>0</v>
      </c>
      <c r="H385" s="111">
        <f t="shared" si="54"/>
        <v>0</v>
      </c>
      <c r="I385" s="109">
        <f>'F4.2'!V155</f>
        <v>0</v>
      </c>
      <c r="J385" s="109">
        <f>'F4.2'!AU155</f>
        <v>0</v>
      </c>
      <c r="K385" s="111"/>
      <c r="L385" s="111"/>
      <c r="M385" s="111">
        <f t="shared" si="55"/>
        <v>0</v>
      </c>
      <c r="N385" s="111">
        <f t="shared" si="56"/>
        <v>0</v>
      </c>
    </row>
    <row r="386" spans="1:14" ht="15.75" hidden="1" outlineLevel="1">
      <c r="A386" s="282">
        <f t="shared" si="71"/>
        <v>1.7</v>
      </c>
      <c r="B386" s="282" t="str">
        <f t="shared" si="70"/>
        <v xml:space="preserve">Upgradation of EWLI system  at Bhusawal TPS 2x500W </v>
      </c>
      <c r="C386" s="40">
        <f t="shared" si="74"/>
        <v>0</v>
      </c>
      <c r="D386" s="159" t="str">
        <f t="shared" si="74"/>
        <v>-</v>
      </c>
      <c r="E386" s="109">
        <f t="shared" si="74"/>
        <v>0</v>
      </c>
      <c r="F386" s="109">
        <f t="shared" si="72"/>
        <v>0</v>
      </c>
      <c r="G386" s="109">
        <f t="shared" si="73"/>
        <v>0</v>
      </c>
      <c r="H386" s="109">
        <f t="shared" si="54"/>
        <v>0</v>
      </c>
      <c r="I386" s="109">
        <f>'F4.2'!V156</f>
        <v>0</v>
      </c>
      <c r="J386" s="109">
        <f>'F4.2'!AU156</f>
        <v>0</v>
      </c>
      <c r="K386" s="109"/>
      <c r="L386" s="109"/>
      <c r="M386" s="109">
        <f t="shared" si="55"/>
        <v>0</v>
      </c>
      <c r="N386" s="109">
        <f t="shared" si="56"/>
        <v>0</v>
      </c>
    </row>
    <row r="387" spans="1:14" ht="47.25" hidden="1" outlineLevel="1">
      <c r="A387" s="352">
        <f t="shared" si="71"/>
        <v>2</v>
      </c>
      <c r="B387" s="353" t="str">
        <f t="shared" si="70"/>
        <v>Performance improvement of Bottom ash evacualtion system to reduce auxillary power consumption, water consumption &amp; environmental pollution at 2X500MW, Bhusawal TPS</v>
      </c>
      <c r="C387" s="49">
        <f t="shared" si="74"/>
        <v>0</v>
      </c>
      <c r="D387" s="160" t="str">
        <f t="shared" si="74"/>
        <v>-</v>
      </c>
      <c r="E387" s="111">
        <f t="shared" si="74"/>
        <v>0</v>
      </c>
      <c r="F387" s="109">
        <f t="shared" si="72"/>
        <v>0</v>
      </c>
      <c r="G387" s="109">
        <f t="shared" si="73"/>
        <v>0</v>
      </c>
      <c r="H387" s="111">
        <f t="shared" si="54"/>
        <v>0</v>
      </c>
      <c r="I387" s="109">
        <f>'F4.2'!V157</f>
        <v>0</v>
      </c>
      <c r="J387" s="109">
        <f>'F4.2'!AU157</f>
        <v>0</v>
      </c>
      <c r="K387" s="111"/>
      <c r="L387" s="111"/>
      <c r="M387" s="111">
        <f t="shared" si="55"/>
        <v>0</v>
      </c>
      <c r="N387" s="111">
        <f t="shared" si="56"/>
        <v>0</v>
      </c>
    </row>
    <row r="388" spans="1:14" ht="31.5" hidden="1" outlineLevel="1">
      <c r="A388" s="282">
        <f t="shared" si="71"/>
        <v>2.1</v>
      </c>
      <c r="B388" s="282" t="str">
        <f t="shared" si="70"/>
        <v>Modification of latest design AR 200/550 Ash slurry pump assembly including auxillaries at AHP, 2x500MW, BTPS.</v>
      </c>
      <c r="C388" s="40">
        <f t="shared" si="74"/>
        <v>0</v>
      </c>
      <c r="D388" s="159" t="str">
        <f t="shared" si="74"/>
        <v>-</v>
      </c>
      <c r="E388" s="109">
        <f t="shared" si="74"/>
        <v>0</v>
      </c>
      <c r="F388" s="109">
        <f t="shared" si="72"/>
        <v>0</v>
      </c>
      <c r="G388" s="109">
        <f t="shared" si="73"/>
        <v>0</v>
      </c>
      <c r="H388" s="109">
        <f t="shared" si="54"/>
        <v>0</v>
      </c>
      <c r="I388" s="109">
        <f>'F4.2'!V158</f>
        <v>0</v>
      </c>
      <c r="J388" s="109">
        <f>'F4.2'!AU158</f>
        <v>0</v>
      </c>
      <c r="K388" s="109"/>
      <c r="L388" s="109"/>
      <c r="M388" s="109">
        <f t="shared" si="55"/>
        <v>0</v>
      </c>
      <c r="N388" s="109">
        <f t="shared" si="56"/>
        <v>0</v>
      </c>
    </row>
    <row r="389" spans="1:14" ht="31.5" hidden="1" outlineLevel="1">
      <c r="A389" s="282">
        <f t="shared" si="71"/>
        <v>2.2000000000000002</v>
      </c>
      <c r="B389" s="282" t="str">
        <f t="shared" si="70"/>
        <v>Modification of single roll reversible clinker grinder system at AHP, 2x500MW, BTPS</v>
      </c>
      <c r="C389" s="49">
        <f t="shared" si="74"/>
        <v>0</v>
      </c>
      <c r="D389" s="160" t="str">
        <f t="shared" si="74"/>
        <v>-</v>
      </c>
      <c r="E389" s="111">
        <f t="shared" si="74"/>
        <v>0</v>
      </c>
      <c r="F389" s="109">
        <f t="shared" si="72"/>
        <v>0</v>
      </c>
      <c r="G389" s="109">
        <f t="shared" si="73"/>
        <v>0</v>
      </c>
      <c r="H389" s="111">
        <f t="shared" ref="H389:H452" si="75">F389-G389</f>
        <v>0</v>
      </c>
      <c r="I389" s="109">
        <f>'F4.2'!V159</f>
        <v>0</v>
      </c>
      <c r="J389" s="109">
        <f>'F4.2'!AU159</f>
        <v>0</v>
      </c>
      <c r="K389" s="111"/>
      <c r="L389" s="111"/>
      <c r="M389" s="111">
        <f t="shared" ref="M389:M452" si="76">SUM(J389:L389)</f>
        <v>0</v>
      </c>
      <c r="N389" s="111">
        <f t="shared" ref="N389:N451" si="77">H389+I389-M389</f>
        <v>0</v>
      </c>
    </row>
    <row r="390" spans="1:14" ht="31.5" hidden="1" outlineLevel="1">
      <c r="A390" s="282">
        <f t="shared" si="71"/>
        <v>2.2999999999999998</v>
      </c>
      <c r="B390" s="282" t="str">
        <f t="shared" si="70"/>
        <v>Modification of bottom ash &amp; coarse ash slurry pipe line disposal system at AHP 2X500 MW BTPS</v>
      </c>
      <c r="C390" s="49">
        <f t="shared" si="74"/>
        <v>0</v>
      </c>
      <c r="D390" s="160" t="str">
        <f t="shared" si="74"/>
        <v>-</v>
      </c>
      <c r="E390" s="111">
        <f t="shared" si="74"/>
        <v>0</v>
      </c>
      <c r="F390" s="109">
        <f t="shared" si="72"/>
        <v>0</v>
      </c>
      <c r="G390" s="109">
        <f t="shared" si="73"/>
        <v>0</v>
      </c>
      <c r="H390" s="111">
        <f t="shared" si="75"/>
        <v>0</v>
      </c>
      <c r="I390" s="109">
        <f>'F4.2'!V160</f>
        <v>0</v>
      </c>
      <c r="J390" s="109">
        <f>'F4.2'!AU160</f>
        <v>0</v>
      </c>
      <c r="K390" s="111"/>
      <c r="L390" s="111"/>
      <c r="M390" s="111">
        <f t="shared" si="76"/>
        <v>0</v>
      </c>
      <c r="N390" s="111">
        <f t="shared" si="77"/>
        <v>0</v>
      </c>
    </row>
    <row r="391" spans="1:14" ht="15.75" hidden="1" outlineLevel="1">
      <c r="A391" s="352">
        <f t="shared" si="71"/>
        <v>3</v>
      </c>
      <c r="B391" s="353" t="str">
        <f t="shared" si="70"/>
        <v>Boiler Reliability &amp; Availability improvement at 2x500MW, Bhusawal TPS.</v>
      </c>
      <c r="C391" s="40">
        <f t="shared" si="74"/>
        <v>0</v>
      </c>
      <c r="D391" s="159" t="str">
        <f t="shared" si="74"/>
        <v>-</v>
      </c>
      <c r="E391" s="109">
        <f t="shared" si="74"/>
        <v>0</v>
      </c>
      <c r="F391" s="109">
        <f t="shared" si="72"/>
        <v>0</v>
      </c>
      <c r="G391" s="109">
        <f t="shared" si="73"/>
        <v>0</v>
      </c>
      <c r="H391" s="109">
        <f t="shared" si="75"/>
        <v>0</v>
      </c>
      <c r="I391" s="109">
        <f>'F4.2'!V161</f>
        <v>0</v>
      </c>
      <c r="J391" s="109">
        <f>'F4.2'!AU161</f>
        <v>0</v>
      </c>
      <c r="K391" s="109"/>
      <c r="L391" s="109"/>
      <c r="M391" s="109">
        <f t="shared" si="76"/>
        <v>0</v>
      </c>
      <c r="N391" s="109">
        <f t="shared" si="77"/>
        <v>0</v>
      </c>
    </row>
    <row r="392" spans="1:14" ht="15.75" hidden="1" outlineLevel="1">
      <c r="A392" s="282">
        <f t="shared" si="71"/>
        <v>3.1</v>
      </c>
      <c r="B392" s="282" t="str">
        <f t="shared" si="70"/>
        <v>Procurement of Boiler Coils (CRH &amp;HRH) at 2x500MW BTPS.</v>
      </c>
      <c r="C392" s="49">
        <f t="shared" si="74"/>
        <v>0</v>
      </c>
      <c r="D392" s="160" t="str">
        <f t="shared" si="74"/>
        <v>-</v>
      </c>
      <c r="E392" s="111">
        <f t="shared" si="74"/>
        <v>0</v>
      </c>
      <c r="F392" s="109">
        <f t="shared" si="72"/>
        <v>0</v>
      </c>
      <c r="G392" s="109">
        <f t="shared" si="73"/>
        <v>0</v>
      </c>
      <c r="H392" s="111">
        <f t="shared" si="75"/>
        <v>0</v>
      </c>
      <c r="I392" s="109">
        <f>'F4.2'!V162</f>
        <v>0</v>
      </c>
      <c r="J392" s="109">
        <f>'F4.2'!AU162</f>
        <v>0</v>
      </c>
      <c r="K392" s="111"/>
      <c r="L392" s="111"/>
      <c r="M392" s="111">
        <f t="shared" si="76"/>
        <v>0</v>
      </c>
      <c r="N392" s="111">
        <f t="shared" si="77"/>
        <v>0</v>
      </c>
    </row>
    <row r="393" spans="1:14" ht="15.75" hidden="1" outlineLevel="1">
      <c r="A393" s="282">
        <f t="shared" si="71"/>
        <v>3.2</v>
      </c>
      <c r="B393" s="282" t="str">
        <f t="shared" si="70"/>
        <v>Procurement of ID fan impeller with shaft at 2x500 MW BTPS.</v>
      </c>
      <c r="C393" s="49">
        <f t="shared" si="74"/>
        <v>0</v>
      </c>
      <c r="D393" s="160" t="str">
        <f t="shared" si="74"/>
        <v>-</v>
      </c>
      <c r="E393" s="111">
        <f t="shared" si="74"/>
        <v>0</v>
      </c>
      <c r="F393" s="109">
        <f t="shared" si="72"/>
        <v>0</v>
      </c>
      <c r="G393" s="109">
        <f t="shared" si="73"/>
        <v>0</v>
      </c>
      <c r="H393" s="111">
        <f t="shared" si="75"/>
        <v>0</v>
      </c>
      <c r="I393" s="109">
        <f>'F4.2'!V163</f>
        <v>0</v>
      </c>
      <c r="J393" s="109">
        <f>'F4.2'!AU163</f>
        <v>0</v>
      </c>
      <c r="K393" s="111"/>
      <c r="L393" s="111"/>
      <c r="M393" s="111">
        <f t="shared" si="76"/>
        <v>0</v>
      </c>
      <c r="N393" s="111">
        <f t="shared" si="77"/>
        <v>0</v>
      </c>
    </row>
    <row r="394" spans="1:14" ht="31.5" hidden="1" outlineLevel="1">
      <c r="A394" s="282">
        <f t="shared" si="71"/>
        <v>3.3</v>
      </c>
      <c r="B394" s="282" t="str">
        <f t="shared" si="70"/>
        <v>Procurement SH,RH,MS outlet valves with actuator and motor at 2x500 MW BTPS.</v>
      </c>
      <c r="C394" s="40">
        <f t="shared" si="74"/>
        <v>0</v>
      </c>
      <c r="D394" s="159" t="str">
        <f t="shared" si="74"/>
        <v>-</v>
      </c>
      <c r="E394" s="109">
        <f t="shared" si="74"/>
        <v>0</v>
      </c>
      <c r="F394" s="109">
        <f t="shared" si="72"/>
        <v>0</v>
      </c>
      <c r="G394" s="109">
        <f t="shared" si="73"/>
        <v>0</v>
      </c>
      <c r="H394" s="109">
        <f t="shared" si="75"/>
        <v>0</v>
      </c>
      <c r="I394" s="109">
        <f>'F4.2'!V164</f>
        <v>0</v>
      </c>
      <c r="J394" s="109">
        <f>'F4.2'!AU164</f>
        <v>0</v>
      </c>
      <c r="K394" s="109"/>
      <c r="L394" s="109"/>
      <c r="M394" s="109">
        <f t="shared" si="76"/>
        <v>0</v>
      </c>
      <c r="N394" s="109">
        <f t="shared" si="77"/>
        <v>0</v>
      </c>
    </row>
    <row r="395" spans="1:14" ht="15.75" hidden="1" outlineLevel="1">
      <c r="A395" s="352">
        <f t="shared" si="71"/>
        <v>4</v>
      </c>
      <c r="B395" s="353" t="str">
        <f t="shared" si="70"/>
        <v>CHP Infrastructure Development Schemes</v>
      </c>
      <c r="C395" s="49">
        <f t="shared" si="74"/>
        <v>0</v>
      </c>
      <c r="D395" s="160" t="str">
        <f t="shared" si="74"/>
        <v>-</v>
      </c>
      <c r="E395" s="111">
        <f t="shared" si="74"/>
        <v>0</v>
      </c>
      <c r="F395" s="109">
        <f t="shared" si="72"/>
        <v>0</v>
      </c>
      <c r="G395" s="109">
        <f t="shared" si="73"/>
        <v>0</v>
      </c>
      <c r="H395" s="111">
        <f t="shared" si="75"/>
        <v>0</v>
      </c>
      <c r="I395" s="109">
        <f>'F4.2'!V165</f>
        <v>0</v>
      </c>
      <c r="J395" s="109">
        <f>'F4.2'!AU165</f>
        <v>0</v>
      </c>
      <c r="K395" s="111"/>
      <c r="L395" s="111"/>
      <c r="M395" s="111">
        <f t="shared" si="76"/>
        <v>0</v>
      </c>
      <c r="N395" s="111">
        <f t="shared" si="77"/>
        <v>0</v>
      </c>
    </row>
    <row r="396" spans="1:14" ht="31.5" hidden="1" outlineLevel="1">
      <c r="A396" s="282">
        <f t="shared" si="71"/>
        <v>4.0999999999999996</v>
      </c>
      <c r="B396" s="282" t="str">
        <f t="shared" si="70"/>
        <v>Supply, installation and commissioning PLC system on a single platform to match with external aspect &amp; process improvement at CHP 2x500MW BTPS.</v>
      </c>
      <c r="C396" s="49">
        <f t="shared" si="74"/>
        <v>0</v>
      </c>
      <c r="D396" s="160" t="str">
        <f t="shared" si="74"/>
        <v>-</v>
      </c>
      <c r="E396" s="111">
        <f t="shared" si="74"/>
        <v>0</v>
      </c>
      <c r="F396" s="109">
        <f t="shared" si="72"/>
        <v>0</v>
      </c>
      <c r="G396" s="109">
        <f t="shared" si="73"/>
        <v>0</v>
      </c>
      <c r="H396" s="111">
        <f t="shared" si="75"/>
        <v>0</v>
      </c>
      <c r="I396" s="109">
        <f>'F4.2'!V166</f>
        <v>0</v>
      </c>
      <c r="J396" s="109">
        <f>'F4.2'!AU166</f>
        <v>0</v>
      </c>
      <c r="K396" s="111"/>
      <c r="L396" s="111"/>
      <c r="M396" s="111">
        <f t="shared" si="76"/>
        <v>0</v>
      </c>
      <c r="N396" s="111">
        <f t="shared" si="77"/>
        <v>0</v>
      </c>
    </row>
    <row r="397" spans="1:14" ht="31.5" hidden="1" outlineLevel="1">
      <c r="A397" s="282">
        <f t="shared" si="71"/>
        <v>4.2</v>
      </c>
      <c r="B397" s="282" t="str">
        <f t="shared" si="70"/>
        <v>Supply, installation, retrofitting and commissioning of HT breaker at HT Switchgear in CHP 2x500MW BTPS</v>
      </c>
      <c r="C397" s="49">
        <f t="shared" si="74"/>
        <v>0</v>
      </c>
      <c r="D397" s="160" t="str">
        <f t="shared" si="74"/>
        <v>-</v>
      </c>
      <c r="E397" s="111">
        <f t="shared" si="74"/>
        <v>0</v>
      </c>
      <c r="F397" s="109">
        <f t="shared" si="72"/>
        <v>0</v>
      </c>
      <c r="G397" s="109">
        <f t="shared" si="73"/>
        <v>0</v>
      </c>
      <c r="H397" s="111">
        <f t="shared" si="75"/>
        <v>0</v>
      </c>
      <c r="I397" s="109">
        <f>'F4.2'!V167</f>
        <v>0</v>
      </c>
      <c r="J397" s="109">
        <f>'F4.2'!AU167</f>
        <v>0</v>
      </c>
      <c r="K397" s="111"/>
      <c r="L397" s="111"/>
      <c r="M397" s="111">
        <f t="shared" si="76"/>
        <v>0</v>
      </c>
      <c r="N397" s="111">
        <f t="shared" si="77"/>
        <v>0</v>
      </c>
    </row>
    <row r="398" spans="1:14" ht="31.5" hidden="1" outlineLevel="1">
      <c r="A398" s="282">
        <f t="shared" si="71"/>
        <v>4.3</v>
      </c>
      <c r="B398" s="282" t="str">
        <f t="shared" ref="B398:B413" si="78">B168</f>
        <v>Supply, installation, retrofitting and commissioning of LT breaker at LT Switchgear in CHP 2x500MW BTPS.</v>
      </c>
      <c r="C398" s="49">
        <f t="shared" si="74"/>
        <v>0</v>
      </c>
      <c r="D398" s="160" t="str">
        <f t="shared" si="74"/>
        <v>-</v>
      </c>
      <c r="E398" s="111">
        <f t="shared" si="74"/>
        <v>0</v>
      </c>
      <c r="F398" s="109">
        <f t="shared" si="72"/>
        <v>0</v>
      </c>
      <c r="G398" s="109">
        <f t="shared" si="73"/>
        <v>0</v>
      </c>
      <c r="H398" s="111">
        <f t="shared" si="75"/>
        <v>0</v>
      </c>
      <c r="I398" s="109">
        <f>'F4.2'!V168</f>
        <v>0</v>
      </c>
      <c r="J398" s="109">
        <f>'F4.2'!AU168</f>
        <v>0</v>
      </c>
      <c r="K398" s="111"/>
      <c r="L398" s="111"/>
      <c r="M398" s="111">
        <f t="shared" si="76"/>
        <v>0</v>
      </c>
      <c r="N398" s="111">
        <f t="shared" si="77"/>
        <v>0</v>
      </c>
    </row>
    <row r="399" spans="1:14" ht="31.5" hidden="1" outlineLevel="1">
      <c r="A399" s="282">
        <f t="shared" si="71"/>
        <v>4.4000000000000004</v>
      </c>
      <c r="B399" s="282" t="str">
        <f t="shared" si="78"/>
        <v>Supply, Installation &amp; Commissioning of  Magnetic Separators at CHP 2x 500MW BTPS Deepnagar</v>
      </c>
      <c r="C399" s="49">
        <f t="shared" si="74"/>
        <v>0</v>
      </c>
      <c r="D399" s="160" t="str">
        <f t="shared" si="74"/>
        <v>-</v>
      </c>
      <c r="E399" s="111">
        <f t="shared" si="74"/>
        <v>0</v>
      </c>
      <c r="F399" s="109">
        <f t="shared" si="72"/>
        <v>0</v>
      </c>
      <c r="G399" s="109">
        <f t="shared" si="73"/>
        <v>0</v>
      </c>
      <c r="H399" s="111">
        <f t="shared" si="75"/>
        <v>0</v>
      </c>
      <c r="I399" s="109">
        <f>'F4.2'!V169</f>
        <v>0</v>
      </c>
      <c r="J399" s="109">
        <f>'F4.2'!AU169</f>
        <v>0</v>
      </c>
      <c r="K399" s="111"/>
      <c r="L399" s="111"/>
      <c r="M399" s="111">
        <f t="shared" si="76"/>
        <v>0</v>
      </c>
      <c r="N399" s="111">
        <f t="shared" si="77"/>
        <v>0</v>
      </c>
    </row>
    <row r="400" spans="1:14" ht="31.5" hidden="1" outlineLevel="1">
      <c r="A400" s="282">
        <f t="shared" ref="A400:A413" si="79">A170</f>
        <v>4.5</v>
      </c>
      <c r="B400" s="282" t="str">
        <f t="shared" si="78"/>
        <v>Supply, Installation &amp; Commissioning Flameproof lighting at CHP 2x 500MW BTPS Deepnagar</v>
      </c>
      <c r="C400" s="49">
        <f t="shared" ref="C400:E413" si="80">C170</f>
        <v>0</v>
      </c>
      <c r="D400" s="160" t="str">
        <f t="shared" si="80"/>
        <v>-</v>
      </c>
      <c r="E400" s="111">
        <f t="shared" si="80"/>
        <v>0</v>
      </c>
      <c r="F400" s="109">
        <f t="shared" ref="F400:F413" si="81">F170+I170</f>
        <v>0</v>
      </c>
      <c r="G400" s="109">
        <f t="shared" ref="G400:G413" si="82">G170+M170</f>
        <v>0</v>
      </c>
      <c r="H400" s="111">
        <f t="shared" si="75"/>
        <v>0</v>
      </c>
      <c r="I400" s="109">
        <f>'F4.2'!V170</f>
        <v>0</v>
      </c>
      <c r="J400" s="109">
        <f>'F4.2'!AU170</f>
        <v>0</v>
      </c>
      <c r="K400" s="111"/>
      <c r="L400" s="111"/>
      <c r="M400" s="111">
        <f t="shared" si="76"/>
        <v>0</v>
      </c>
      <c r="N400" s="111">
        <f t="shared" si="77"/>
        <v>0</v>
      </c>
    </row>
    <row r="401" spans="1:14" ht="15.75" hidden="1" outlineLevel="1">
      <c r="A401" s="282">
        <f t="shared" si="79"/>
        <v>4.5999999999999996</v>
      </c>
      <c r="B401" s="282" t="str">
        <f t="shared" si="78"/>
        <v>Supply, Installation &amp; upgradation of HT /LT relay at CHP BTPS.</v>
      </c>
      <c r="C401" s="49">
        <f t="shared" si="80"/>
        <v>0</v>
      </c>
      <c r="D401" s="160" t="str">
        <f t="shared" si="80"/>
        <v>-</v>
      </c>
      <c r="E401" s="111">
        <f t="shared" si="80"/>
        <v>0</v>
      </c>
      <c r="F401" s="109">
        <f t="shared" si="81"/>
        <v>0</v>
      </c>
      <c r="G401" s="109">
        <f t="shared" si="82"/>
        <v>0</v>
      </c>
      <c r="H401" s="111">
        <f t="shared" si="75"/>
        <v>0</v>
      </c>
      <c r="I401" s="109">
        <f>'F4.2'!V171</f>
        <v>0</v>
      </c>
      <c r="J401" s="109">
        <f>'F4.2'!AU171</f>
        <v>0</v>
      </c>
      <c r="K401" s="111"/>
      <c r="L401" s="111"/>
      <c r="M401" s="111">
        <f t="shared" si="76"/>
        <v>0</v>
      </c>
      <c r="N401" s="111">
        <f t="shared" si="77"/>
        <v>0</v>
      </c>
    </row>
    <row r="402" spans="1:14" ht="31.5" hidden="1" outlineLevel="1">
      <c r="A402" s="352">
        <f t="shared" si="79"/>
        <v>5</v>
      </c>
      <c r="B402" s="353" t="str">
        <f t="shared" si="78"/>
        <v>Detail  Project report of improvement of Unloading in Coal handling Plant BTPS.</v>
      </c>
      <c r="C402" s="49">
        <f t="shared" si="80"/>
        <v>0</v>
      </c>
      <c r="D402" s="160" t="str">
        <f t="shared" si="80"/>
        <v>-</v>
      </c>
      <c r="E402" s="111">
        <f t="shared" si="80"/>
        <v>0</v>
      </c>
      <c r="F402" s="109">
        <f t="shared" si="81"/>
        <v>0</v>
      </c>
      <c r="G402" s="109">
        <f t="shared" si="82"/>
        <v>0</v>
      </c>
      <c r="H402" s="111">
        <f t="shared" si="75"/>
        <v>0</v>
      </c>
      <c r="I402" s="109">
        <f>'F4.2'!V172</f>
        <v>0</v>
      </c>
      <c r="J402" s="109">
        <f>'F4.2'!AU172</f>
        <v>0</v>
      </c>
      <c r="K402" s="111"/>
      <c r="L402" s="111"/>
      <c r="M402" s="111">
        <f t="shared" si="76"/>
        <v>0</v>
      </c>
      <c r="N402" s="111">
        <f t="shared" si="77"/>
        <v>0</v>
      </c>
    </row>
    <row r="403" spans="1:14" ht="15.75" hidden="1" outlineLevel="1">
      <c r="A403" s="282">
        <f t="shared" si="79"/>
        <v>5.0999999999999996</v>
      </c>
      <c r="B403" s="282" t="str">
        <f t="shared" si="78"/>
        <v>Procurement of 04 no of locomotives for Coal handling Plant BTPS.</v>
      </c>
      <c r="C403" s="49">
        <f t="shared" si="80"/>
        <v>0</v>
      </c>
      <c r="D403" s="160" t="str">
        <f t="shared" si="80"/>
        <v>-</v>
      </c>
      <c r="E403" s="111">
        <f t="shared" si="80"/>
        <v>0</v>
      </c>
      <c r="F403" s="109">
        <f t="shared" si="81"/>
        <v>0</v>
      </c>
      <c r="G403" s="109">
        <f t="shared" si="82"/>
        <v>0</v>
      </c>
      <c r="H403" s="111">
        <f t="shared" si="75"/>
        <v>0</v>
      </c>
      <c r="I403" s="109">
        <f>'F4.2'!V173</f>
        <v>0</v>
      </c>
      <c r="J403" s="109">
        <f>'F4.2'!AU173</f>
        <v>0</v>
      </c>
      <c r="K403" s="111"/>
      <c r="L403" s="111"/>
      <c r="M403" s="111">
        <f t="shared" si="76"/>
        <v>0</v>
      </c>
      <c r="N403" s="111">
        <f t="shared" si="77"/>
        <v>0</v>
      </c>
    </row>
    <row r="404" spans="1:14" ht="31.5" hidden="1" outlineLevel="1">
      <c r="A404" s="282">
        <f t="shared" si="79"/>
        <v>5.2</v>
      </c>
      <c r="B404" s="282" t="str">
        <f t="shared" si="78"/>
        <v>Design Supply Erection and Comission of Hour glass shape Coal diverting chutes with extra life wear resistant plates in CHP, BTPS.</v>
      </c>
      <c r="C404" s="49">
        <f t="shared" si="80"/>
        <v>0</v>
      </c>
      <c r="D404" s="160" t="str">
        <f t="shared" si="80"/>
        <v>-</v>
      </c>
      <c r="E404" s="111">
        <f t="shared" si="80"/>
        <v>0</v>
      </c>
      <c r="F404" s="109">
        <f t="shared" si="81"/>
        <v>0</v>
      </c>
      <c r="G404" s="109">
        <f t="shared" si="82"/>
        <v>0</v>
      </c>
      <c r="H404" s="111">
        <f t="shared" si="75"/>
        <v>0</v>
      </c>
      <c r="I404" s="109">
        <f>'F4.2'!V174</f>
        <v>0</v>
      </c>
      <c r="J404" s="109">
        <f>'F4.2'!AU174</f>
        <v>0</v>
      </c>
      <c r="K404" s="111"/>
      <c r="L404" s="111"/>
      <c r="M404" s="111">
        <f t="shared" si="76"/>
        <v>0</v>
      </c>
      <c r="N404" s="111">
        <f t="shared" si="77"/>
        <v>0</v>
      </c>
    </row>
    <row r="405" spans="1:14" ht="31.5" hidden="1" outlineLevel="1">
      <c r="A405" s="282">
        <f t="shared" si="79"/>
        <v>5.3</v>
      </c>
      <c r="B405" s="282" t="str">
        <f t="shared" si="78"/>
        <v>Design Supply Erection and Comission of Inverted Y Shape  Coal diverting chutes with extra life wear resistant plates in CHP, BTPS.</v>
      </c>
      <c r="C405" s="49">
        <f t="shared" si="80"/>
        <v>0</v>
      </c>
      <c r="D405" s="160" t="str">
        <f t="shared" si="80"/>
        <v>-</v>
      </c>
      <c r="E405" s="111">
        <f t="shared" si="80"/>
        <v>0</v>
      </c>
      <c r="F405" s="109">
        <f t="shared" si="81"/>
        <v>0</v>
      </c>
      <c r="G405" s="109">
        <f t="shared" si="82"/>
        <v>0</v>
      </c>
      <c r="H405" s="111">
        <f t="shared" si="75"/>
        <v>0</v>
      </c>
      <c r="I405" s="109">
        <f>'F4.2'!V175</f>
        <v>0</v>
      </c>
      <c r="J405" s="109">
        <f>'F4.2'!AU175</f>
        <v>0</v>
      </c>
      <c r="K405" s="111"/>
      <c r="L405" s="111"/>
      <c r="M405" s="111">
        <f t="shared" si="76"/>
        <v>0</v>
      </c>
      <c r="N405" s="111">
        <f t="shared" si="77"/>
        <v>0</v>
      </c>
    </row>
    <row r="406" spans="1:14" ht="31.5" hidden="1" outlineLevel="1">
      <c r="A406" s="282">
        <f t="shared" si="79"/>
        <v>5.4</v>
      </c>
      <c r="B406" s="282" t="str">
        <f t="shared" si="78"/>
        <v>Design Supply Erection and Comission of coal diverting chutes with extra life wear resistant plates in CHP BTPS.</v>
      </c>
      <c r="C406" s="49">
        <f t="shared" si="80"/>
        <v>0</v>
      </c>
      <c r="D406" s="160" t="str">
        <f t="shared" si="80"/>
        <v>-</v>
      </c>
      <c r="E406" s="111">
        <f t="shared" si="80"/>
        <v>0</v>
      </c>
      <c r="F406" s="109">
        <f t="shared" si="81"/>
        <v>0</v>
      </c>
      <c r="G406" s="109">
        <f t="shared" si="82"/>
        <v>0</v>
      </c>
      <c r="H406" s="111">
        <f t="shared" si="75"/>
        <v>0</v>
      </c>
      <c r="I406" s="109">
        <f>'F4.2'!V176</f>
        <v>0</v>
      </c>
      <c r="J406" s="109">
        <f>'F4.2'!AU176</f>
        <v>0</v>
      </c>
      <c r="K406" s="111"/>
      <c r="L406" s="111"/>
      <c r="M406" s="111">
        <f t="shared" si="76"/>
        <v>0</v>
      </c>
      <c r="N406" s="111">
        <f t="shared" si="77"/>
        <v>0</v>
      </c>
    </row>
    <row r="407" spans="1:14" ht="31.5" hidden="1" outlineLevel="1">
      <c r="A407" s="282">
        <f t="shared" si="79"/>
        <v>5.5</v>
      </c>
      <c r="B407" s="282" t="str">
        <f t="shared" si="78"/>
        <v>Work of Revamping and structural up-gradation of conveyor 104A&amp;B in Coal Handling Plant-BTPS.</v>
      </c>
      <c r="C407" s="49">
        <f t="shared" si="80"/>
        <v>0</v>
      </c>
      <c r="D407" s="160" t="str">
        <f t="shared" si="80"/>
        <v>-</v>
      </c>
      <c r="E407" s="111">
        <f t="shared" si="80"/>
        <v>0</v>
      </c>
      <c r="F407" s="109">
        <f t="shared" si="81"/>
        <v>0</v>
      </c>
      <c r="G407" s="109">
        <f t="shared" si="82"/>
        <v>0</v>
      </c>
      <c r="H407" s="111">
        <f t="shared" si="75"/>
        <v>0</v>
      </c>
      <c r="I407" s="109">
        <f>'F4.2'!V177</f>
        <v>0</v>
      </c>
      <c r="J407" s="109">
        <f>'F4.2'!AU177</f>
        <v>0</v>
      </c>
      <c r="K407" s="111"/>
      <c r="L407" s="111"/>
      <c r="M407" s="111">
        <f t="shared" si="76"/>
        <v>0</v>
      </c>
      <c r="N407" s="111">
        <f t="shared" si="77"/>
        <v>0</v>
      </c>
    </row>
    <row r="408" spans="1:14" ht="31.5" hidden="1" outlineLevel="1">
      <c r="A408" s="352">
        <f t="shared" si="79"/>
        <v>6</v>
      </c>
      <c r="B408" s="353" t="str">
        <f t="shared" si="78"/>
        <v>Supply and Installation of  reliability improvement schemes for HT/LT switchgears and auxilliaries at BTPS 2x500MW.</v>
      </c>
      <c r="C408" s="49">
        <f t="shared" si="80"/>
        <v>0</v>
      </c>
      <c r="D408" s="160" t="str">
        <f t="shared" si="80"/>
        <v>-</v>
      </c>
      <c r="E408" s="111">
        <f t="shared" si="80"/>
        <v>0</v>
      </c>
      <c r="F408" s="109">
        <f t="shared" si="81"/>
        <v>0</v>
      </c>
      <c r="G408" s="109">
        <f t="shared" si="82"/>
        <v>0</v>
      </c>
      <c r="H408" s="111">
        <f t="shared" si="75"/>
        <v>0</v>
      </c>
      <c r="I408" s="109">
        <f>'F4.2'!V178</f>
        <v>0</v>
      </c>
      <c r="J408" s="109">
        <f>'F4.2'!AU178</f>
        <v>0</v>
      </c>
      <c r="K408" s="111"/>
      <c r="L408" s="111"/>
      <c r="M408" s="111">
        <f t="shared" si="76"/>
        <v>0</v>
      </c>
      <c r="N408" s="111">
        <f t="shared" si="77"/>
        <v>0</v>
      </c>
    </row>
    <row r="409" spans="1:14" ht="15.75" hidden="1" outlineLevel="1">
      <c r="A409" s="282">
        <f t="shared" si="79"/>
        <v>6.1</v>
      </c>
      <c r="B409" s="282" t="str">
        <f t="shared" si="78"/>
        <v>Procurement of HT Motors of various ratings at 2x500MW.</v>
      </c>
      <c r="C409" s="49">
        <f t="shared" si="80"/>
        <v>0</v>
      </c>
      <c r="D409" s="160" t="str">
        <f t="shared" si="80"/>
        <v>-</v>
      </c>
      <c r="E409" s="111">
        <f t="shared" si="80"/>
        <v>0</v>
      </c>
      <c r="F409" s="109">
        <f t="shared" si="81"/>
        <v>0</v>
      </c>
      <c r="G409" s="109">
        <f t="shared" si="82"/>
        <v>0</v>
      </c>
      <c r="H409" s="111">
        <f t="shared" si="75"/>
        <v>0</v>
      </c>
      <c r="I409" s="109">
        <f>'F4.2'!V179</f>
        <v>0</v>
      </c>
      <c r="J409" s="109">
        <f>'F4.2'!AU179</f>
        <v>0</v>
      </c>
      <c r="K409" s="111"/>
      <c r="L409" s="111"/>
      <c r="M409" s="111">
        <f t="shared" si="76"/>
        <v>0</v>
      </c>
      <c r="N409" s="111">
        <f t="shared" si="77"/>
        <v>0</v>
      </c>
    </row>
    <row r="410" spans="1:14" ht="15.75" hidden="1" outlineLevel="1">
      <c r="A410" s="282">
        <f t="shared" si="79"/>
        <v>6.2</v>
      </c>
      <c r="B410" s="282" t="str">
        <f t="shared" si="78"/>
        <v>Procurement of Dry type transformers of varoius ratings at 2x500MW.</v>
      </c>
      <c r="C410" s="49">
        <f t="shared" si="80"/>
        <v>0</v>
      </c>
      <c r="D410" s="160" t="str">
        <f t="shared" si="80"/>
        <v>-</v>
      </c>
      <c r="E410" s="111">
        <f t="shared" si="80"/>
        <v>0</v>
      </c>
      <c r="F410" s="109">
        <f t="shared" si="81"/>
        <v>0</v>
      </c>
      <c r="G410" s="109">
        <f t="shared" si="82"/>
        <v>0</v>
      </c>
      <c r="H410" s="111">
        <f t="shared" si="75"/>
        <v>0</v>
      </c>
      <c r="I410" s="109">
        <f>'F4.2'!V180</f>
        <v>0</v>
      </c>
      <c r="J410" s="109">
        <f>'F4.2'!AU180</f>
        <v>0</v>
      </c>
      <c r="K410" s="111"/>
      <c r="L410" s="111"/>
      <c r="M410" s="111">
        <f t="shared" si="76"/>
        <v>0</v>
      </c>
      <c r="N410" s="111">
        <f t="shared" si="77"/>
        <v>0</v>
      </c>
    </row>
    <row r="411" spans="1:14" ht="15.75" hidden="1" outlineLevel="1">
      <c r="A411" s="282">
        <f t="shared" si="79"/>
        <v>6.3</v>
      </c>
      <c r="B411" s="282" t="str">
        <f t="shared" si="78"/>
        <v>Procurement of Inverter and converter trolleys of GEHO Pump at 2x500MW.</v>
      </c>
      <c r="C411" s="49">
        <f t="shared" si="80"/>
        <v>0</v>
      </c>
      <c r="D411" s="160" t="str">
        <f t="shared" si="80"/>
        <v>-</v>
      </c>
      <c r="E411" s="111">
        <f t="shared" si="80"/>
        <v>0</v>
      </c>
      <c r="F411" s="109">
        <f t="shared" si="81"/>
        <v>0</v>
      </c>
      <c r="G411" s="109">
        <f t="shared" si="82"/>
        <v>0</v>
      </c>
      <c r="H411" s="111">
        <f t="shared" si="75"/>
        <v>0</v>
      </c>
      <c r="I411" s="109">
        <f>'F4.2'!V181</f>
        <v>0</v>
      </c>
      <c r="J411" s="109">
        <f>'F4.2'!AU181</f>
        <v>0</v>
      </c>
      <c r="K411" s="111"/>
      <c r="L411" s="111"/>
      <c r="M411" s="111">
        <f t="shared" si="76"/>
        <v>0</v>
      </c>
      <c r="N411" s="111">
        <f t="shared" si="77"/>
        <v>0</v>
      </c>
    </row>
    <row r="412" spans="1:14" ht="31.5" hidden="1" outlineLevel="1">
      <c r="A412" s="282">
        <f t="shared" si="79"/>
        <v>6.4</v>
      </c>
      <c r="B412" s="282" t="str">
        <f t="shared" si="78"/>
        <v>Procurement of Vacuum Contactors of various ratings for  HT Switchgears  at BTPS 2x500MW.</v>
      </c>
      <c r="C412" s="49">
        <f t="shared" si="80"/>
        <v>0</v>
      </c>
      <c r="D412" s="160" t="str">
        <f t="shared" si="80"/>
        <v>-</v>
      </c>
      <c r="E412" s="111">
        <f t="shared" si="80"/>
        <v>0</v>
      </c>
      <c r="F412" s="109">
        <f t="shared" si="81"/>
        <v>0</v>
      </c>
      <c r="G412" s="109">
        <f t="shared" si="82"/>
        <v>0</v>
      </c>
      <c r="H412" s="111">
        <f t="shared" si="75"/>
        <v>0</v>
      </c>
      <c r="I412" s="109">
        <f>'F4.2'!V182</f>
        <v>0</v>
      </c>
      <c r="J412" s="109">
        <f>'F4.2'!AU182</f>
        <v>0</v>
      </c>
      <c r="K412" s="111"/>
      <c r="L412" s="111"/>
      <c r="M412" s="111">
        <f t="shared" si="76"/>
        <v>0</v>
      </c>
      <c r="N412" s="111">
        <f t="shared" si="77"/>
        <v>0</v>
      </c>
    </row>
    <row r="413" spans="1:14" ht="31.5" hidden="1" outlineLevel="1">
      <c r="A413" s="282">
        <f t="shared" si="79"/>
        <v>6.5</v>
      </c>
      <c r="B413" s="282" t="str">
        <f t="shared" si="78"/>
        <v>Supply, erection, commissioning &amp; site testing of 360V, 750 AH Station UPS Battery Sets  along with accessories for Unit No.4 at BTPS 2x500MW’.</v>
      </c>
      <c r="C413" s="49">
        <f t="shared" si="80"/>
        <v>0</v>
      </c>
      <c r="D413" s="160" t="str">
        <f t="shared" si="80"/>
        <v>-</v>
      </c>
      <c r="E413" s="111">
        <f t="shared" si="80"/>
        <v>0</v>
      </c>
      <c r="F413" s="109">
        <f t="shared" si="81"/>
        <v>0</v>
      </c>
      <c r="G413" s="109">
        <f t="shared" si="82"/>
        <v>0</v>
      </c>
      <c r="H413" s="111">
        <f t="shared" si="75"/>
        <v>0</v>
      </c>
      <c r="I413" s="109">
        <f>'F4.2'!V183</f>
        <v>0</v>
      </c>
      <c r="J413" s="109">
        <f>'F4.2'!AU183</f>
        <v>0</v>
      </c>
      <c r="K413" s="111"/>
      <c r="L413" s="111"/>
      <c r="M413" s="111">
        <f t="shared" si="76"/>
        <v>0</v>
      </c>
      <c r="N413" s="111">
        <f t="shared" si="77"/>
        <v>0</v>
      </c>
    </row>
    <row r="414" spans="1:14" ht="31.5" hidden="1" outlineLevel="1">
      <c r="A414" s="282">
        <f t="shared" ref="A414:E414" si="83">A184</f>
        <v>6.6</v>
      </c>
      <c r="B414" s="282" t="str">
        <f t="shared" si="83"/>
        <v>Updragation of Sox-Nox analyzer,PM analyzer, ETP analyzer at BTPS 2X500MW.</v>
      </c>
      <c r="C414" s="49">
        <f t="shared" si="83"/>
        <v>0</v>
      </c>
      <c r="D414" s="160" t="str">
        <f t="shared" si="83"/>
        <v>-</v>
      </c>
      <c r="E414" s="111">
        <f t="shared" si="83"/>
        <v>0</v>
      </c>
      <c r="F414" s="109">
        <f t="shared" ref="F414:F447" si="84">F184+I184</f>
        <v>0</v>
      </c>
      <c r="G414" s="109">
        <f t="shared" ref="G414:G447" si="85">G184+M184</f>
        <v>0</v>
      </c>
      <c r="H414" s="111">
        <f t="shared" ref="H414:H447" si="86">F414-G414</f>
        <v>0</v>
      </c>
      <c r="I414" s="109">
        <f>'F4.2'!V184</f>
        <v>0</v>
      </c>
      <c r="J414" s="109">
        <f>'F4.2'!AU184</f>
        <v>0</v>
      </c>
      <c r="K414" s="111"/>
      <c r="L414" s="111"/>
      <c r="M414" s="111">
        <f t="shared" ref="M414:M447" si="87">SUM(J414:L414)</f>
        <v>0</v>
      </c>
      <c r="N414" s="111">
        <f t="shared" ref="N414:N447" si="88">H414+I414-M414</f>
        <v>0</v>
      </c>
    </row>
    <row r="415" spans="1:14" ht="15.75" hidden="1" outlineLevel="1">
      <c r="A415" s="282">
        <f t="shared" ref="A415:E415" si="89">A185</f>
        <v>6.7</v>
      </c>
      <c r="B415" s="282" t="str">
        <f t="shared" si="89"/>
        <v>Upgradation of O2 analyzer at BTPS 2X500MW</v>
      </c>
      <c r="C415" s="49">
        <f t="shared" si="89"/>
        <v>0</v>
      </c>
      <c r="D415" s="160" t="str">
        <f t="shared" si="89"/>
        <v>-</v>
      </c>
      <c r="E415" s="111">
        <f t="shared" si="89"/>
        <v>0</v>
      </c>
      <c r="F415" s="109">
        <f t="shared" si="84"/>
        <v>0</v>
      </c>
      <c r="G415" s="109">
        <f t="shared" si="85"/>
        <v>0</v>
      </c>
      <c r="H415" s="111">
        <f t="shared" si="86"/>
        <v>0</v>
      </c>
      <c r="I415" s="109">
        <f>'F4.2'!V185</f>
        <v>0</v>
      </c>
      <c r="J415" s="109">
        <f>'F4.2'!AU185</f>
        <v>0</v>
      </c>
      <c r="K415" s="111"/>
      <c r="L415" s="111"/>
      <c r="M415" s="111">
        <f t="shared" si="87"/>
        <v>0</v>
      </c>
      <c r="N415" s="111">
        <f t="shared" si="88"/>
        <v>0</v>
      </c>
    </row>
    <row r="416" spans="1:14" ht="31.5" hidden="1" outlineLevel="1">
      <c r="A416" s="282">
        <f t="shared" ref="A416:E416" si="90">A186</f>
        <v>6.8</v>
      </c>
      <c r="B416" s="282" t="str">
        <f t="shared" si="90"/>
        <v>Revamping &amp; Upgradation Of Vibration Monitoring Rack From VM7 TO VM7B at BTPS 2X500MW</v>
      </c>
      <c r="C416" s="49">
        <f t="shared" si="90"/>
        <v>0</v>
      </c>
      <c r="D416" s="160" t="str">
        <f t="shared" si="90"/>
        <v>-</v>
      </c>
      <c r="E416" s="111">
        <f t="shared" si="90"/>
        <v>0</v>
      </c>
      <c r="F416" s="109">
        <f t="shared" si="84"/>
        <v>0</v>
      </c>
      <c r="G416" s="109">
        <f t="shared" si="85"/>
        <v>0</v>
      </c>
      <c r="H416" s="111">
        <f t="shared" si="86"/>
        <v>0</v>
      </c>
      <c r="I416" s="109">
        <f>'F4.2'!V186</f>
        <v>0</v>
      </c>
      <c r="J416" s="109">
        <f>'F4.2'!AU186</f>
        <v>0</v>
      </c>
      <c r="K416" s="111"/>
      <c r="L416" s="111"/>
      <c r="M416" s="111">
        <f t="shared" si="87"/>
        <v>0</v>
      </c>
      <c r="N416" s="111">
        <f t="shared" si="88"/>
        <v>0</v>
      </c>
    </row>
    <row r="417" spans="1:14" ht="15.75" hidden="1" outlineLevel="1">
      <c r="A417" s="282">
        <f t="shared" ref="A417:E417" si="91">A187</f>
        <v>6.9</v>
      </c>
      <c r="B417" s="282" t="str">
        <f t="shared" si="91"/>
        <v>Procurement &amp; Installation of High Mast towers in various location in BTPS</v>
      </c>
      <c r="C417" s="49">
        <f t="shared" si="91"/>
        <v>0</v>
      </c>
      <c r="D417" s="160" t="str">
        <f t="shared" si="91"/>
        <v>-</v>
      </c>
      <c r="E417" s="111">
        <f t="shared" si="91"/>
        <v>0</v>
      </c>
      <c r="F417" s="109">
        <f t="shared" si="84"/>
        <v>0</v>
      </c>
      <c r="G417" s="109">
        <f t="shared" si="85"/>
        <v>0</v>
      </c>
      <c r="H417" s="111">
        <f t="shared" si="86"/>
        <v>0</v>
      </c>
      <c r="I417" s="109">
        <f>'F4.2'!V187</f>
        <v>0</v>
      </c>
      <c r="J417" s="109">
        <f>'F4.2'!AU187</f>
        <v>0</v>
      </c>
      <c r="K417" s="111"/>
      <c r="L417" s="111"/>
      <c r="M417" s="111">
        <f t="shared" si="87"/>
        <v>0</v>
      </c>
      <c r="N417" s="111">
        <f t="shared" si="88"/>
        <v>0</v>
      </c>
    </row>
    <row r="418" spans="1:14" ht="31.5" hidden="1" outlineLevel="1">
      <c r="A418" s="282">
        <f t="shared" ref="A418:E418" si="92">A188</f>
        <v>6.1</v>
      </c>
      <c r="B418" s="282" t="str">
        <f t="shared" si="92"/>
        <v>Renovation and Modification of Colony Electric Supply System to improve availability and reliability of supply system at BTPS Colony, Deepnagar</v>
      </c>
      <c r="C418" s="49">
        <f t="shared" si="92"/>
        <v>0</v>
      </c>
      <c r="D418" s="160" t="str">
        <f t="shared" si="92"/>
        <v>-</v>
      </c>
      <c r="E418" s="111">
        <f t="shared" si="92"/>
        <v>0</v>
      </c>
      <c r="F418" s="109">
        <f t="shared" si="84"/>
        <v>0</v>
      </c>
      <c r="G418" s="109">
        <f t="shared" si="85"/>
        <v>0</v>
      </c>
      <c r="H418" s="111">
        <f t="shared" si="86"/>
        <v>0</v>
      </c>
      <c r="I418" s="109">
        <f>'F4.2'!V188</f>
        <v>0</v>
      </c>
      <c r="J418" s="109">
        <f>'F4.2'!AU188</f>
        <v>0</v>
      </c>
      <c r="K418" s="111"/>
      <c r="L418" s="111"/>
      <c r="M418" s="111">
        <f t="shared" si="87"/>
        <v>0</v>
      </c>
      <c r="N418" s="111">
        <f t="shared" si="88"/>
        <v>0</v>
      </c>
    </row>
    <row r="419" spans="1:14" ht="31.5" hidden="1" outlineLevel="1">
      <c r="A419" s="282">
        <f t="shared" ref="A419:E419" si="93">A189</f>
        <v>6.11</v>
      </c>
      <c r="B419" s="282" t="str">
        <f t="shared" si="93"/>
        <v>Work of  Overhauling repairs of U-5 350KW BCWP motor of M/s Torishima make at BTPS 2x500MW.</v>
      </c>
      <c r="C419" s="49">
        <f t="shared" si="93"/>
        <v>0</v>
      </c>
      <c r="D419" s="160" t="str">
        <f t="shared" si="93"/>
        <v>-</v>
      </c>
      <c r="E419" s="111">
        <f t="shared" si="93"/>
        <v>0</v>
      </c>
      <c r="F419" s="109">
        <f t="shared" si="84"/>
        <v>0</v>
      </c>
      <c r="G419" s="109">
        <f t="shared" si="85"/>
        <v>0</v>
      </c>
      <c r="H419" s="111">
        <f t="shared" si="86"/>
        <v>0</v>
      </c>
      <c r="I419" s="109">
        <f>'F4.2'!V189</f>
        <v>0</v>
      </c>
      <c r="J419" s="109">
        <f>'F4.2'!AU189</f>
        <v>0</v>
      </c>
      <c r="K419" s="111"/>
      <c r="L419" s="111"/>
      <c r="M419" s="111">
        <f t="shared" si="87"/>
        <v>0</v>
      </c>
      <c r="N419" s="111">
        <f t="shared" si="88"/>
        <v>0</v>
      </c>
    </row>
    <row r="420" spans="1:14" ht="15.75" hidden="1" outlineLevel="1">
      <c r="A420" s="345">
        <f t="shared" ref="A420:E420" si="94">A190</f>
        <v>0</v>
      </c>
      <c r="B420" s="345" t="str">
        <f t="shared" si="94"/>
        <v xml:space="preserve">FY 2028-29 </v>
      </c>
      <c r="C420" s="49">
        <f t="shared" si="94"/>
        <v>0</v>
      </c>
      <c r="D420" s="160" t="str">
        <f t="shared" si="94"/>
        <v>-</v>
      </c>
      <c r="E420" s="111">
        <f t="shared" si="94"/>
        <v>0</v>
      </c>
      <c r="F420" s="109">
        <f t="shared" si="84"/>
        <v>0</v>
      </c>
      <c r="G420" s="109">
        <f t="shared" si="85"/>
        <v>0</v>
      </c>
      <c r="H420" s="111">
        <f t="shared" si="86"/>
        <v>0</v>
      </c>
      <c r="I420" s="109">
        <f>'F4.2'!V190</f>
        <v>0</v>
      </c>
      <c r="J420" s="109">
        <f>'F4.2'!AU190</f>
        <v>0</v>
      </c>
      <c r="K420" s="111"/>
      <c r="L420" s="111"/>
      <c r="M420" s="111">
        <f t="shared" si="87"/>
        <v>0</v>
      </c>
      <c r="N420" s="111">
        <f t="shared" si="88"/>
        <v>0</v>
      </c>
    </row>
    <row r="421" spans="1:14" ht="31.5" hidden="1" outlineLevel="1">
      <c r="A421" s="352">
        <f t="shared" ref="A421:E421" si="95">A191</f>
        <v>1</v>
      </c>
      <c r="B421" s="353" t="str">
        <f t="shared" si="95"/>
        <v>APH baskets with main drive Gear box and lub oil skids with motor at 2x500MW BTPS</v>
      </c>
      <c r="C421" s="49">
        <f t="shared" si="95"/>
        <v>0</v>
      </c>
      <c r="D421" s="160" t="str">
        <f t="shared" si="95"/>
        <v>-</v>
      </c>
      <c r="E421" s="111">
        <f t="shared" si="95"/>
        <v>0</v>
      </c>
      <c r="F421" s="109">
        <f t="shared" si="84"/>
        <v>0</v>
      </c>
      <c r="G421" s="109">
        <f t="shared" si="85"/>
        <v>0</v>
      </c>
      <c r="H421" s="111">
        <f t="shared" si="86"/>
        <v>0</v>
      </c>
      <c r="I421" s="109">
        <f>'F4.2'!V191</f>
        <v>0</v>
      </c>
      <c r="J421" s="109">
        <f>'F4.2'!AU191</f>
        <v>0</v>
      </c>
      <c r="K421" s="111"/>
      <c r="L421" s="111"/>
      <c r="M421" s="111">
        <f t="shared" si="87"/>
        <v>0</v>
      </c>
      <c r="N421" s="111">
        <f t="shared" si="88"/>
        <v>0</v>
      </c>
    </row>
    <row r="422" spans="1:14" ht="31.5" hidden="1" outlineLevel="1">
      <c r="A422" s="282">
        <f t="shared" ref="A422:E422" si="96">A192</f>
        <v>1.1000000000000001</v>
      </c>
      <c r="B422" s="282" t="str">
        <f t="shared" si="96"/>
        <v>APH baskets with main drive Gear box and lub oil skids with motor at 2x500MW BTPS</v>
      </c>
      <c r="C422" s="49">
        <f t="shared" si="96"/>
        <v>0</v>
      </c>
      <c r="D422" s="160" t="str">
        <f t="shared" si="96"/>
        <v>-</v>
      </c>
      <c r="E422" s="111">
        <f t="shared" si="96"/>
        <v>0</v>
      </c>
      <c r="F422" s="109">
        <f t="shared" si="84"/>
        <v>0</v>
      </c>
      <c r="G422" s="109">
        <f t="shared" si="85"/>
        <v>0</v>
      </c>
      <c r="H422" s="111">
        <f t="shared" si="86"/>
        <v>0</v>
      </c>
      <c r="I422" s="109">
        <f>'F4.2'!V192</f>
        <v>0</v>
      </c>
      <c r="J422" s="109">
        <f>'F4.2'!AU192</f>
        <v>0</v>
      </c>
      <c r="K422" s="111"/>
      <c r="L422" s="111"/>
      <c r="M422" s="111">
        <f t="shared" si="87"/>
        <v>0</v>
      </c>
      <c r="N422" s="111">
        <f t="shared" si="88"/>
        <v>0</v>
      </c>
    </row>
    <row r="423" spans="1:14" ht="47.25" hidden="1" outlineLevel="1">
      <c r="A423" s="352">
        <f t="shared" ref="A423:E423" si="97">A193</f>
        <v>2</v>
      </c>
      <c r="B423" s="353" t="str">
        <f t="shared" si="97"/>
        <v>Detail Project Report for  Design, Engineering, Supply, Installation and commissioning of 1500TPH Stacker cum re-claimer in Coal Handling Plant-BTPS.</v>
      </c>
      <c r="C423" s="49">
        <f t="shared" si="97"/>
        <v>0</v>
      </c>
      <c r="D423" s="160" t="str">
        <f t="shared" si="97"/>
        <v>-</v>
      </c>
      <c r="E423" s="111">
        <f t="shared" si="97"/>
        <v>0</v>
      </c>
      <c r="F423" s="109">
        <f t="shared" si="84"/>
        <v>0</v>
      </c>
      <c r="G423" s="109">
        <f t="shared" si="85"/>
        <v>0</v>
      </c>
      <c r="H423" s="111">
        <f t="shared" si="86"/>
        <v>0</v>
      </c>
      <c r="I423" s="109">
        <f>'F4.2'!V193</f>
        <v>0</v>
      </c>
      <c r="J423" s="109">
        <f>'F4.2'!AU193</f>
        <v>0</v>
      </c>
      <c r="K423" s="111"/>
      <c r="L423" s="111"/>
      <c r="M423" s="111">
        <f t="shared" si="87"/>
        <v>0</v>
      </c>
      <c r="N423" s="111">
        <f t="shared" si="88"/>
        <v>0</v>
      </c>
    </row>
    <row r="424" spans="1:14" ht="31.5" hidden="1" outlineLevel="1">
      <c r="A424" s="282">
        <f t="shared" ref="A424:E424" si="98">A194</f>
        <v>2.1</v>
      </c>
      <c r="B424" s="282" t="str">
        <f t="shared" si="98"/>
        <v>Design, Engineering, Supply, Installation and commissioning of 1500TPH Stacker cum re-claimer in Coal Handling Plant-BTPS.</v>
      </c>
      <c r="C424" s="49">
        <f t="shared" si="98"/>
        <v>0</v>
      </c>
      <c r="D424" s="160" t="str">
        <f t="shared" si="98"/>
        <v>-</v>
      </c>
      <c r="E424" s="111">
        <f t="shared" si="98"/>
        <v>0</v>
      </c>
      <c r="F424" s="109">
        <f t="shared" si="84"/>
        <v>0</v>
      </c>
      <c r="G424" s="109">
        <f t="shared" si="85"/>
        <v>0</v>
      </c>
      <c r="H424" s="111">
        <f t="shared" si="86"/>
        <v>0</v>
      </c>
      <c r="I424" s="109">
        <f>'F4.2'!V194</f>
        <v>0</v>
      </c>
      <c r="J424" s="109">
        <f>'F4.2'!AU194</f>
        <v>0</v>
      </c>
      <c r="K424" s="111"/>
      <c r="L424" s="111"/>
      <c r="M424" s="111">
        <f t="shared" si="87"/>
        <v>0</v>
      </c>
      <c r="N424" s="111">
        <f t="shared" si="88"/>
        <v>0</v>
      </c>
    </row>
    <row r="425" spans="1:14" ht="15.75" hidden="1" outlineLevel="1">
      <c r="A425" s="352">
        <f t="shared" ref="A425:E425" si="99">A195</f>
        <v>3</v>
      </c>
      <c r="B425" s="353" t="str">
        <f t="shared" si="99"/>
        <v>Enhancement of Unloading &amp; Stacking Capacity of CHP.</v>
      </c>
      <c r="C425" s="49">
        <f t="shared" si="99"/>
        <v>0</v>
      </c>
      <c r="D425" s="160" t="str">
        <f t="shared" si="99"/>
        <v>-</v>
      </c>
      <c r="E425" s="111">
        <f t="shared" si="99"/>
        <v>0</v>
      </c>
      <c r="F425" s="109">
        <f t="shared" si="84"/>
        <v>0</v>
      </c>
      <c r="G425" s="109">
        <f t="shared" si="85"/>
        <v>0</v>
      </c>
      <c r="H425" s="111">
        <f t="shared" si="86"/>
        <v>0</v>
      </c>
      <c r="I425" s="109">
        <f>'F4.2'!V195</f>
        <v>0</v>
      </c>
      <c r="J425" s="109">
        <f>'F4.2'!AU195</f>
        <v>0</v>
      </c>
      <c r="K425" s="111"/>
      <c r="L425" s="111"/>
      <c r="M425" s="111">
        <f t="shared" si="87"/>
        <v>0</v>
      </c>
      <c r="N425" s="111">
        <f t="shared" si="88"/>
        <v>0</v>
      </c>
    </row>
    <row r="426" spans="1:14" ht="31.5" hidden="1" outlineLevel="1">
      <c r="A426" s="282">
        <f t="shared" ref="A426:E426" si="100">A196</f>
        <v>3.1</v>
      </c>
      <c r="B426" s="282" t="str">
        <f t="shared" si="100"/>
        <v>Design Supply errection &amp; Comissioning of Open Wagon Tippler along with stacking and reclaiming yard conveyors at CHP stack yard.</v>
      </c>
      <c r="C426" s="49">
        <f t="shared" si="100"/>
        <v>0</v>
      </c>
      <c r="D426" s="160" t="str">
        <f t="shared" si="100"/>
        <v>-</v>
      </c>
      <c r="E426" s="111">
        <f t="shared" si="100"/>
        <v>0</v>
      </c>
      <c r="F426" s="109">
        <f t="shared" si="84"/>
        <v>0</v>
      </c>
      <c r="G426" s="109">
        <f t="shared" si="85"/>
        <v>0</v>
      </c>
      <c r="H426" s="111">
        <f t="shared" si="86"/>
        <v>0</v>
      </c>
      <c r="I426" s="109">
        <f>'F4.2'!V196</f>
        <v>0</v>
      </c>
      <c r="J426" s="109">
        <f>'F4.2'!AU196</f>
        <v>0</v>
      </c>
      <c r="K426" s="111"/>
      <c r="L426" s="111"/>
      <c r="M426" s="111">
        <f t="shared" si="87"/>
        <v>0</v>
      </c>
      <c r="N426" s="111">
        <f t="shared" si="88"/>
        <v>0</v>
      </c>
    </row>
    <row r="427" spans="1:14" ht="15.75" hidden="1" outlineLevel="1">
      <c r="A427" s="345">
        <f t="shared" ref="A427:E427" si="101">A197</f>
        <v>0</v>
      </c>
      <c r="B427" s="345" t="str">
        <f t="shared" si="101"/>
        <v>FY 2029-30</v>
      </c>
      <c r="C427" s="49">
        <f t="shared" si="101"/>
        <v>0</v>
      </c>
      <c r="D427" s="160" t="str">
        <f t="shared" si="101"/>
        <v>-</v>
      </c>
      <c r="E427" s="111">
        <f t="shared" si="101"/>
        <v>0</v>
      </c>
      <c r="F427" s="109">
        <f t="shared" si="84"/>
        <v>0</v>
      </c>
      <c r="G427" s="109">
        <f t="shared" si="85"/>
        <v>0</v>
      </c>
      <c r="H427" s="111">
        <f t="shared" si="86"/>
        <v>0</v>
      </c>
      <c r="I427" s="109">
        <f>'F4.2'!V197</f>
        <v>0</v>
      </c>
      <c r="J427" s="109">
        <f>'F4.2'!AU197</f>
        <v>0</v>
      </c>
      <c r="K427" s="111"/>
      <c r="L427" s="111"/>
      <c r="M427" s="111">
        <f t="shared" si="87"/>
        <v>0</v>
      </c>
      <c r="N427" s="111">
        <f t="shared" si="88"/>
        <v>0</v>
      </c>
    </row>
    <row r="428" spans="1:14" ht="31.5" hidden="1" outlineLevel="1">
      <c r="A428" s="352">
        <f t="shared" ref="A428:E428" si="102">A198</f>
        <v>1</v>
      </c>
      <c r="B428" s="353" t="str">
        <f t="shared" si="102"/>
        <v>Coal Mill Performance Improvement and Life Enhancement of BHEL Make XRP-1043 Coal Mills in 2x500 MW BTPS.</v>
      </c>
      <c r="C428" s="49">
        <f t="shared" si="102"/>
        <v>0</v>
      </c>
      <c r="D428" s="160" t="str">
        <f t="shared" si="102"/>
        <v>-</v>
      </c>
      <c r="E428" s="111">
        <f t="shared" si="102"/>
        <v>0</v>
      </c>
      <c r="F428" s="109">
        <f t="shared" si="84"/>
        <v>0</v>
      </c>
      <c r="G428" s="109">
        <f t="shared" si="85"/>
        <v>0</v>
      </c>
      <c r="H428" s="111">
        <f t="shared" si="86"/>
        <v>0</v>
      </c>
      <c r="I428" s="109">
        <f>'F4.2'!V198</f>
        <v>0</v>
      </c>
      <c r="J428" s="109">
        <f>'F4.2'!AU198</f>
        <v>0</v>
      </c>
      <c r="K428" s="111"/>
      <c r="L428" s="111"/>
      <c r="M428" s="111">
        <f t="shared" si="87"/>
        <v>0</v>
      </c>
      <c r="N428" s="111">
        <f t="shared" si="88"/>
        <v>0</v>
      </c>
    </row>
    <row r="429" spans="1:14" ht="31.5" hidden="1" outlineLevel="1">
      <c r="A429" s="282">
        <f t="shared" ref="A429:E429" si="103">A199</f>
        <v>1.1000000000000001</v>
      </c>
      <c r="B429" s="282" t="str">
        <f t="shared" si="103"/>
        <v>Coal Mill Performance Improvement and Life Enhancement of BHEL Make XRP-1043 Coal Mills in 2x500 MW BTPS.</v>
      </c>
      <c r="C429" s="49">
        <f t="shared" si="103"/>
        <v>0</v>
      </c>
      <c r="D429" s="160" t="str">
        <f t="shared" si="103"/>
        <v>-</v>
      </c>
      <c r="E429" s="111">
        <f t="shared" si="103"/>
        <v>0</v>
      </c>
      <c r="F429" s="109">
        <f t="shared" si="84"/>
        <v>0</v>
      </c>
      <c r="G429" s="109">
        <f t="shared" si="85"/>
        <v>0</v>
      </c>
      <c r="H429" s="111">
        <f t="shared" si="86"/>
        <v>0</v>
      </c>
      <c r="I429" s="109">
        <f>'F4.2'!V199</f>
        <v>0</v>
      </c>
      <c r="J429" s="109">
        <f>'F4.2'!AU199</f>
        <v>0</v>
      </c>
      <c r="K429" s="111"/>
      <c r="L429" s="111"/>
      <c r="M429" s="111">
        <f t="shared" si="87"/>
        <v>0</v>
      </c>
      <c r="N429" s="111">
        <f t="shared" si="88"/>
        <v>0</v>
      </c>
    </row>
    <row r="430" spans="1:14" ht="15.75" hidden="1" outlineLevel="1">
      <c r="A430" s="352">
        <f t="shared" ref="A430:E430" si="104">A200</f>
        <v>2</v>
      </c>
      <c r="B430" s="353" t="str">
        <f t="shared" si="104"/>
        <v>Upgradation rail  track in CHP -BTPS</v>
      </c>
      <c r="C430" s="49">
        <f t="shared" si="104"/>
        <v>0</v>
      </c>
      <c r="D430" s="160" t="str">
        <f t="shared" si="104"/>
        <v>-</v>
      </c>
      <c r="E430" s="111">
        <f t="shared" si="104"/>
        <v>0</v>
      </c>
      <c r="F430" s="109">
        <f t="shared" si="84"/>
        <v>0</v>
      </c>
      <c r="G430" s="109">
        <f t="shared" si="85"/>
        <v>0</v>
      </c>
      <c r="H430" s="111">
        <f t="shared" si="86"/>
        <v>0</v>
      </c>
      <c r="I430" s="109">
        <f>'F4.2'!V200</f>
        <v>0</v>
      </c>
      <c r="J430" s="109">
        <f>'F4.2'!AU200</f>
        <v>0</v>
      </c>
      <c r="K430" s="111"/>
      <c r="L430" s="111"/>
      <c r="M430" s="111">
        <f t="shared" si="87"/>
        <v>0</v>
      </c>
      <c r="N430" s="111">
        <f t="shared" si="88"/>
        <v>0</v>
      </c>
    </row>
    <row r="431" spans="1:14" ht="15.75" hidden="1" outlineLevel="1">
      <c r="A431" s="282">
        <f t="shared" ref="A431:E431" si="105">A201</f>
        <v>2.1</v>
      </c>
      <c r="B431" s="282" t="str">
        <f t="shared" si="105"/>
        <v>Revamping and Upgradation of rail track from 52KG to 60KG in CHP-BTPS.</v>
      </c>
      <c r="C431" s="49">
        <f t="shared" si="105"/>
        <v>0</v>
      </c>
      <c r="D431" s="160" t="str">
        <f t="shared" si="105"/>
        <v>-</v>
      </c>
      <c r="E431" s="111">
        <f t="shared" si="105"/>
        <v>0</v>
      </c>
      <c r="F431" s="109">
        <f t="shared" si="84"/>
        <v>0</v>
      </c>
      <c r="G431" s="109">
        <f t="shared" si="85"/>
        <v>0</v>
      </c>
      <c r="H431" s="111">
        <f t="shared" si="86"/>
        <v>0</v>
      </c>
      <c r="I431" s="109">
        <f>'F4.2'!V201</f>
        <v>0</v>
      </c>
      <c r="J431" s="109">
        <f>'F4.2'!AU201</f>
        <v>0</v>
      </c>
      <c r="K431" s="111"/>
      <c r="L431" s="111"/>
      <c r="M431" s="111">
        <f t="shared" si="87"/>
        <v>0</v>
      </c>
      <c r="N431" s="111">
        <f t="shared" si="88"/>
        <v>0</v>
      </c>
    </row>
    <row r="432" spans="1:14" ht="15.75" hidden="1" outlineLevel="1">
      <c r="A432" s="282">
        <f t="shared" ref="A432:E432" si="106">A202</f>
        <v>0</v>
      </c>
      <c r="B432" s="282">
        <f t="shared" si="106"/>
        <v>0</v>
      </c>
      <c r="C432" s="49">
        <f t="shared" si="106"/>
        <v>0</v>
      </c>
      <c r="D432" s="160" t="str">
        <f t="shared" si="106"/>
        <v>-</v>
      </c>
      <c r="E432" s="111">
        <f t="shared" si="106"/>
        <v>0</v>
      </c>
      <c r="F432" s="109">
        <f t="shared" si="84"/>
        <v>0</v>
      </c>
      <c r="G432" s="109">
        <f t="shared" si="85"/>
        <v>0</v>
      </c>
      <c r="H432" s="111">
        <f t="shared" si="86"/>
        <v>0</v>
      </c>
      <c r="I432" s="109">
        <f>'F4.2'!V202</f>
        <v>0</v>
      </c>
      <c r="J432" s="109">
        <f>'F4.2'!AU202</f>
        <v>0</v>
      </c>
      <c r="K432" s="111"/>
      <c r="L432" s="111"/>
      <c r="M432" s="111">
        <f t="shared" si="87"/>
        <v>0</v>
      </c>
      <c r="N432" s="111">
        <f t="shared" si="88"/>
        <v>0</v>
      </c>
    </row>
    <row r="433" spans="1:14" ht="15.75" hidden="1" outlineLevel="1">
      <c r="A433" s="284">
        <f t="shared" ref="A433:E433" si="107">A203</f>
        <v>0</v>
      </c>
      <c r="B433" s="284" t="str">
        <f t="shared" si="107"/>
        <v>B) Non-DPR Schemes</v>
      </c>
      <c r="C433" s="49">
        <f t="shared" si="107"/>
        <v>0</v>
      </c>
      <c r="D433" s="160" t="str">
        <f t="shared" si="107"/>
        <v>-</v>
      </c>
      <c r="E433" s="111">
        <f t="shared" si="107"/>
        <v>0</v>
      </c>
      <c r="F433" s="109">
        <f t="shared" si="84"/>
        <v>0</v>
      </c>
      <c r="G433" s="109">
        <f t="shared" si="85"/>
        <v>0</v>
      </c>
      <c r="H433" s="111">
        <f t="shared" si="86"/>
        <v>0</v>
      </c>
      <c r="I433" s="109">
        <f>'F4.2'!V203</f>
        <v>0</v>
      </c>
      <c r="J433" s="109">
        <f>'F4.2'!AU203</f>
        <v>0</v>
      </c>
      <c r="K433" s="111"/>
      <c r="L433" s="111"/>
      <c r="M433" s="111">
        <f t="shared" si="87"/>
        <v>0</v>
      </c>
      <c r="N433" s="111">
        <f t="shared" si="88"/>
        <v>0</v>
      </c>
    </row>
    <row r="434" spans="1:14" ht="15.75" hidden="1" outlineLevel="1">
      <c r="A434" s="283">
        <f t="shared" ref="A434:E434" si="108">A204</f>
        <v>1</v>
      </c>
      <c r="B434" s="283" t="str">
        <f t="shared" si="108"/>
        <v>Contract for modification of Wobbler feeder in CHP-2X500MW</v>
      </c>
      <c r="C434" s="49">
        <f t="shared" si="108"/>
        <v>0</v>
      </c>
      <c r="D434" s="160" t="str">
        <f t="shared" si="108"/>
        <v>-</v>
      </c>
      <c r="E434" s="111">
        <f t="shared" si="108"/>
        <v>0</v>
      </c>
      <c r="F434" s="109">
        <f t="shared" si="84"/>
        <v>1.473342572</v>
      </c>
      <c r="G434" s="109">
        <f t="shared" si="85"/>
        <v>1.473342572</v>
      </c>
      <c r="H434" s="111">
        <f t="shared" si="86"/>
        <v>0</v>
      </c>
      <c r="I434" s="109">
        <f>'F4.2'!V204</f>
        <v>0</v>
      </c>
      <c r="J434" s="109">
        <f>'F4.2'!AU204</f>
        <v>0</v>
      </c>
      <c r="K434" s="111"/>
      <c r="L434" s="111"/>
      <c r="M434" s="111">
        <f t="shared" si="87"/>
        <v>0</v>
      </c>
      <c r="N434" s="111">
        <f t="shared" si="88"/>
        <v>0</v>
      </c>
    </row>
    <row r="435" spans="1:14" ht="15.75" hidden="1" outlineLevel="1">
      <c r="A435" s="283">
        <f t="shared" ref="A435:E435" si="109">A205</f>
        <v>2</v>
      </c>
      <c r="B435" s="283" t="str">
        <f t="shared" si="109"/>
        <v>Contract for Revamping of Apron Feeder in CHP-2X500MW</v>
      </c>
      <c r="C435" s="49">
        <f t="shared" si="109"/>
        <v>0</v>
      </c>
      <c r="D435" s="160" t="str">
        <f t="shared" si="109"/>
        <v>-</v>
      </c>
      <c r="E435" s="111">
        <f t="shared" si="109"/>
        <v>0</v>
      </c>
      <c r="F435" s="109">
        <f t="shared" si="84"/>
        <v>2.3246000000000002</v>
      </c>
      <c r="G435" s="109">
        <f t="shared" si="85"/>
        <v>2.3246000000000002</v>
      </c>
      <c r="H435" s="111">
        <f t="shared" si="86"/>
        <v>0</v>
      </c>
      <c r="I435" s="109">
        <f>'F4.2'!V205</f>
        <v>0</v>
      </c>
      <c r="J435" s="109">
        <f>'F4.2'!AU205</f>
        <v>0</v>
      </c>
      <c r="K435" s="111"/>
      <c r="L435" s="111"/>
      <c r="M435" s="111">
        <f t="shared" si="87"/>
        <v>0</v>
      </c>
      <c r="N435" s="111">
        <f t="shared" si="88"/>
        <v>0</v>
      </c>
    </row>
    <row r="436" spans="1:14" ht="31.5" hidden="1" outlineLevel="1">
      <c r="A436" s="283">
        <f t="shared" ref="A436:E436" si="110">A206</f>
        <v>3</v>
      </c>
      <c r="B436" s="283" t="str">
        <f t="shared" si="110"/>
        <v> Procurement of double lip skirt sealing &amp; tracking idler in CHP at 2x500MW, BTPS</v>
      </c>
      <c r="C436" s="49">
        <f t="shared" si="110"/>
        <v>0</v>
      </c>
      <c r="D436" s="160" t="str">
        <f t="shared" si="110"/>
        <v>-</v>
      </c>
      <c r="E436" s="111">
        <f t="shared" si="110"/>
        <v>0</v>
      </c>
      <c r="F436" s="109">
        <f t="shared" si="84"/>
        <v>0.57024680000000005</v>
      </c>
      <c r="G436" s="109">
        <f t="shared" si="85"/>
        <v>0.57024680000000005</v>
      </c>
      <c r="H436" s="111">
        <f t="shared" si="86"/>
        <v>0</v>
      </c>
      <c r="I436" s="109">
        <f>'F4.2'!V206</f>
        <v>0</v>
      </c>
      <c r="J436" s="109">
        <f>'F4.2'!AU206</f>
        <v>0</v>
      </c>
      <c r="K436" s="111"/>
      <c r="L436" s="111"/>
      <c r="M436" s="111">
        <f t="shared" si="87"/>
        <v>0</v>
      </c>
      <c r="N436" s="111">
        <f t="shared" si="88"/>
        <v>0</v>
      </c>
    </row>
    <row r="437" spans="1:14" ht="31.5" hidden="1" outlineLevel="1">
      <c r="A437" s="283">
        <f t="shared" ref="A437:E437" si="111">A207</f>
        <v>4</v>
      </c>
      <c r="B437" s="283" t="str">
        <f t="shared" si="111"/>
        <v>Supply, erection &amp; commissioning of vibrating feeder in CHP at 2x500MW, BTPS</v>
      </c>
      <c r="C437" s="49">
        <f t="shared" si="111"/>
        <v>0</v>
      </c>
      <c r="D437" s="160" t="str">
        <f t="shared" si="111"/>
        <v>-</v>
      </c>
      <c r="E437" s="111">
        <f t="shared" si="111"/>
        <v>0</v>
      </c>
      <c r="F437" s="109">
        <f t="shared" si="84"/>
        <v>0.57796400000000003</v>
      </c>
      <c r="G437" s="109">
        <f t="shared" si="85"/>
        <v>0.57796400000000003</v>
      </c>
      <c r="H437" s="111">
        <f t="shared" si="86"/>
        <v>0</v>
      </c>
      <c r="I437" s="109">
        <f>'F4.2'!V207</f>
        <v>0</v>
      </c>
      <c r="J437" s="109">
        <f>'F4.2'!AU207</f>
        <v>0</v>
      </c>
      <c r="K437" s="111"/>
      <c r="L437" s="111"/>
      <c r="M437" s="111">
        <f t="shared" si="87"/>
        <v>0</v>
      </c>
      <c r="N437" s="111">
        <f t="shared" si="88"/>
        <v>0</v>
      </c>
    </row>
    <row r="438" spans="1:14" ht="15.75" hidden="1" outlineLevel="1">
      <c r="A438" s="283">
        <f t="shared" ref="A438:E438" si="112">A208</f>
        <v>5</v>
      </c>
      <c r="B438" s="283" t="str">
        <f t="shared" si="112"/>
        <v xml:space="preserve"> Coal chutes with extra life wear resistance plates in CHP at 2X500MW</v>
      </c>
      <c r="C438" s="49">
        <f t="shared" si="112"/>
        <v>0</v>
      </c>
      <c r="D438" s="160" t="str">
        <f t="shared" si="112"/>
        <v>-</v>
      </c>
      <c r="E438" s="111">
        <f t="shared" si="112"/>
        <v>0</v>
      </c>
      <c r="F438" s="109">
        <f t="shared" si="84"/>
        <v>2.0319305000000001</v>
      </c>
      <c r="G438" s="109">
        <f t="shared" si="85"/>
        <v>2.0319305000000001</v>
      </c>
      <c r="H438" s="111">
        <f t="shared" si="86"/>
        <v>0</v>
      </c>
      <c r="I438" s="109">
        <f>'F4.2'!V208</f>
        <v>0</v>
      </c>
      <c r="J438" s="109">
        <f>'F4.2'!AU208</f>
        <v>0</v>
      </c>
      <c r="K438" s="111"/>
      <c r="L438" s="111"/>
      <c r="M438" s="111">
        <f t="shared" si="87"/>
        <v>0</v>
      </c>
      <c r="N438" s="111">
        <f t="shared" si="88"/>
        <v>0</v>
      </c>
    </row>
    <row r="439" spans="1:14" ht="31.5" hidden="1" outlineLevel="1">
      <c r="A439" s="283">
        <f t="shared" ref="A439:E439" si="113">A209</f>
        <v>6</v>
      </c>
      <c r="B439" s="283" t="str">
        <f t="shared" si="113"/>
        <v xml:space="preserve">Epoxy Painting upto all height to structural steel work in main plant boiler side area and CHP area </v>
      </c>
      <c r="C439" s="49">
        <f t="shared" si="113"/>
        <v>0</v>
      </c>
      <c r="D439" s="160" t="str">
        <f t="shared" si="113"/>
        <v>-</v>
      </c>
      <c r="E439" s="111">
        <f t="shared" si="113"/>
        <v>0</v>
      </c>
      <c r="F439" s="109">
        <f t="shared" si="84"/>
        <v>5.8625346629999999</v>
      </c>
      <c r="G439" s="109">
        <f t="shared" si="85"/>
        <v>5.8625346629999999</v>
      </c>
      <c r="H439" s="111">
        <f t="shared" si="86"/>
        <v>0</v>
      </c>
      <c r="I439" s="109">
        <f>'F4.2'!V209</f>
        <v>0</v>
      </c>
      <c r="J439" s="109">
        <f>'F4.2'!AU209</f>
        <v>0</v>
      </c>
      <c r="K439" s="111"/>
      <c r="L439" s="111"/>
      <c r="M439" s="111">
        <f t="shared" si="87"/>
        <v>0</v>
      </c>
      <c r="N439" s="111">
        <f t="shared" si="88"/>
        <v>0</v>
      </c>
    </row>
    <row r="440" spans="1:14" ht="15.75" hidden="1" outlineLevel="1">
      <c r="A440" s="283">
        <f t="shared" ref="A440:E440" si="114">A210</f>
        <v>7</v>
      </c>
      <c r="B440" s="283" t="str">
        <f t="shared" si="114"/>
        <v xml:space="preserve"> Rectification of Belt feeder &amp; Gravity Take-up  in CHP-2X500MW.</v>
      </c>
      <c r="C440" s="49">
        <f t="shared" si="114"/>
        <v>0</v>
      </c>
      <c r="D440" s="160" t="str">
        <f t="shared" si="114"/>
        <v>-</v>
      </c>
      <c r="E440" s="111">
        <f t="shared" si="114"/>
        <v>0</v>
      </c>
      <c r="F440" s="109">
        <f t="shared" si="84"/>
        <v>1.6478699999999999</v>
      </c>
      <c r="G440" s="109">
        <f t="shared" si="85"/>
        <v>1.6478699999999999</v>
      </c>
      <c r="H440" s="111">
        <f t="shared" si="86"/>
        <v>0</v>
      </c>
      <c r="I440" s="109">
        <f>'F4.2'!V210</f>
        <v>0</v>
      </c>
      <c r="J440" s="109">
        <f>'F4.2'!AU210</f>
        <v>0</v>
      </c>
      <c r="K440" s="111"/>
      <c r="L440" s="111"/>
      <c r="M440" s="111">
        <f t="shared" si="87"/>
        <v>0</v>
      </c>
      <c r="N440" s="111">
        <f t="shared" si="88"/>
        <v>0</v>
      </c>
    </row>
    <row r="441" spans="1:14" ht="15.75" hidden="1" outlineLevel="1">
      <c r="A441" s="283">
        <f t="shared" ref="A441:E441" si="115">A211</f>
        <v>8</v>
      </c>
      <c r="B441" s="283" t="str">
        <f t="shared" si="115"/>
        <v>Coal diverting chutes in CHP at 2X500MW.</v>
      </c>
      <c r="C441" s="49">
        <f t="shared" si="115"/>
        <v>0</v>
      </c>
      <c r="D441" s="160" t="str">
        <f t="shared" si="115"/>
        <v>-</v>
      </c>
      <c r="E441" s="111">
        <f t="shared" si="115"/>
        <v>0</v>
      </c>
      <c r="F441" s="109">
        <f t="shared" si="84"/>
        <v>2.218399056</v>
      </c>
      <c r="G441" s="109">
        <f t="shared" si="85"/>
        <v>2.218399056</v>
      </c>
      <c r="H441" s="111">
        <f t="shared" si="86"/>
        <v>0</v>
      </c>
      <c r="I441" s="109">
        <f>'F4.2'!V211</f>
        <v>0</v>
      </c>
      <c r="J441" s="109">
        <f>'F4.2'!AU211</f>
        <v>0</v>
      </c>
      <c r="K441" s="111"/>
      <c r="L441" s="111"/>
      <c r="M441" s="111">
        <f t="shared" si="87"/>
        <v>0</v>
      </c>
      <c r="N441" s="111">
        <f t="shared" si="88"/>
        <v>0</v>
      </c>
    </row>
    <row r="442" spans="1:14" ht="31.5" hidden="1" outlineLevel="1">
      <c r="A442" s="283">
        <f t="shared" ref="A442:E442" si="116">A212</f>
        <v>9</v>
      </c>
      <c r="B442" s="283" t="str">
        <f t="shared" si="116"/>
        <v>Supply of Conveyor Pulleys with Ceramic lagging at CHP-2X500MW, BTPS, Bhusawal</v>
      </c>
      <c r="C442" s="49">
        <f t="shared" si="116"/>
        <v>0</v>
      </c>
      <c r="D442" s="160" t="str">
        <f t="shared" si="116"/>
        <v>-</v>
      </c>
      <c r="E442" s="111">
        <f t="shared" si="116"/>
        <v>0</v>
      </c>
      <c r="F442" s="109">
        <f t="shared" si="84"/>
        <v>0.58051280000000005</v>
      </c>
      <c r="G442" s="109">
        <f t="shared" si="85"/>
        <v>0.58051280000000005</v>
      </c>
      <c r="H442" s="111">
        <f t="shared" si="86"/>
        <v>0</v>
      </c>
      <c r="I442" s="109">
        <f>'F4.2'!V212</f>
        <v>0</v>
      </c>
      <c r="J442" s="109">
        <f>'F4.2'!AU212</f>
        <v>0</v>
      </c>
      <c r="K442" s="111"/>
      <c r="L442" s="111"/>
      <c r="M442" s="111">
        <f t="shared" si="87"/>
        <v>0</v>
      </c>
      <c r="N442" s="111">
        <f t="shared" si="88"/>
        <v>0</v>
      </c>
    </row>
    <row r="443" spans="1:14" ht="31.5" hidden="1" outlineLevel="1">
      <c r="A443" s="283">
        <f t="shared" ref="A443:E443" si="117">A213</f>
        <v>10</v>
      </c>
      <c r="B443" s="283" t="str">
        <f t="shared" si="117"/>
        <v xml:space="preserve">Non-DPR Project Report for  Design, Supply,Erection &amp; Commissioning of High Performance Energy Chain System for Side Arm Charger at 2x500 at CHP </v>
      </c>
      <c r="C443" s="49">
        <f t="shared" si="117"/>
        <v>0</v>
      </c>
      <c r="D443" s="160" t="str">
        <f t="shared" si="117"/>
        <v>-</v>
      </c>
      <c r="E443" s="111">
        <f t="shared" si="117"/>
        <v>0</v>
      </c>
      <c r="F443" s="109">
        <f t="shared" si="84"/>
        <v>1.50150162</v>
      </c>
      <c r="G443" s="109">
        <f t="shared" si="85"/>
        <v>1.50150162</v>
      </c>
      <c r="H443" s="111">
        <f t="shared" si="86"/>
        <v>0</v>
      </c>
      <c r="I443" s="109">
        <f>'F4.2'!V213</f>
        <v>0</v>
      </c>
      <c r="J443" s="109">
        <f>'F4.2'!AU213</f>
        <v>0</v>
      </c>
      <c r="K443" s="111"/>
      <c r="L443" s="111"/>
      <c r="M443" s="111">
        <f t="shared" si="87"/>
        <v>0</v>
      </c>
      <c r="N443" s="111">
        <f t="shared" si="88"/>
        <v>0</v>
      </c>
    </row>
    <row r="444" spans="1:14" ht="31.5" hidden="1" outlineLevel="1">
      <c r="A444" s="283">
        <f t="shared" ref="A444:E444" si="118">A214</f>
        <v>11</v>
      </c>
      <c r="B444" s="283" t="str">
        <f t="shared" si="118"/>
        <v>Implementation of Energy Conservation Demonstration Project in buildings of BTPS 2x500MW</v>
      </c>
      <c r="C444" s="49">
        <f t="shared" si="118"/>
        <v>0</v>
      </c>
      <c r="D444" s="160" t="str">
        <f t="shared" si="118"/>
        <v>-</v>
      </c>
      <c r="E444" s="111">
        <f t="shared" si="118"/>
        <v>0</v>
      </c>
      <c r="F444" s="109">
        <f t="shared" si="84"/>
        <v>0</v>
      </c>
      <c r="G444" s="109">
        <f t="shared" si="85"/>
        <v>0</v>
      </c>
      <c r="H444" s="111">
        <f t="shared" si="86"/>
        <v>0</v>
      </c>
      <c r="I444" s="109">
        <f>'F4.2'!V214</f>
        <v>0</v>
      </c>
      <c r="J444" s="109">
        <f>'F4.2'!AU214</f>
        <v>0</v>
      </c>
      <c r="K444" s="111"/>
      <c r="L444" s="111"/>
      <c r="M444" s="111">
        <f t="shared" si="87"/>
        <v>0</v>
      </c>
      <c r="N444" s="111">
        <f t="shared" si="88"/>
        <v>0</v>
      </c>
    </row>
    <row r="445" spans="1:14" ht="31.5" hidden="1" outlineLevel="1">
      <c r="A445" s="283">
        <f t="shared" ref="A445:E445" si="119">A215</f>
        <v>12</v>
      </c>
      <c r="B445" s="283" t="str">
        <f t="shared" si="119"/>
        <v>Installation of Fire &amp; Explosion Prevention system at Bhusawal 500MW Unit-4.</v>
      </c>
      <c r="C445" s="49">
        <f t="shared" si="119"/>
        <v>0</v>
      </c>
      <c r="D445" s="160" t="str">
        <f t="shared" si="119"/>
        <v>-</v>
      </c>
      <c r="E445" s="111">
        <f t="shared" si="119"/>
        <v>0</v>
      </c>
      <c r="F445" s="109">
        <f t="shared" si="84"/>
        <v>2.4539</v>
      </c>
      <c r="G445" s="109">
        <f t="shared" si="85"/>
        <v>2.4539</v>
      </c>
      <c r="H445" s="111">
        <f t="shared" si="86"/>
        <v>0</v>
      </c>
      <c r="I445" s="109">
        <f>'F4.2'!V215</f>
        <v>0</v>
      </c>
      <c r="J445" s="109">
        <f>'F4.2'!AU215</f>
        <v>0</v>
      </c>
      <c r="K445" s="111"/>
      <c r="L445" s="111"/>
      <c r="M445" s="111">
        <f t="shared" si="87"/>
        <v>0</v>
      </c>
      <c r="N445" s="111">
        <f t="shared" si="88"/>
        <v>0</v>
      </c>
    </row>
    <row r="446" spans="1:14" ht="15.75" hidden="1" outlineLevel="1">
      <c r="A446" s="283">
        <f t="shared" ref="A446:E446" si="120">A216</f>
        <v>13</v>
      </c>
      <c r="B446" s="283" t="str">
        <f t="shared" si="120"/>
        <v>Fixtures &amp; Fitting (10801)</v>
      </c>
      <c r="C446" s="49">
        <f t="shared" si="120"/>
        <v>0</v>
      </c>
      <c r="D446" s="160" t="str">
        <f t="shared" si="120"/>
        <v>-</v>
      </c>
      <c r="E446" s="111">
        <f t="shared" si="120"/>
        <v>0</v>
      </c>
      <c r="F446" s="109">
        <f t="shared" si="84"/>
        <v>0.21333523199999999</v>
      </c>
      <c r="G446" s="109">
        <f t="shared" si="85"/>
        <v>0.21333523199999999</v>
      </c>
      <c r="H446" s="111">
        <f t="shared" si="86"/>
        <v>0</v>
      </c>
      <c r="I446" s="109">
        <f>'F4.2'!V216</f>
        <v>0</v>
      </c>
      <c r="J446" s="109">
        <f>'F4.2'!AU216</f>
        <v>0</v>
      </c>
      <c r="K446" s="111"/>
      <c r="L446" s="111"/>
      <c r="M446" s="111">
        <f t="shared" si="87"/>
        <v>0</v>
      </c>
      <c r="N446" s="111">
        <f t="shared" si="88"/>
        <v>0</v>
      </c>
    </row>
    <row r="447" spans="1:14" ht="15.75" hidden="1" outlineLevel="1">
      <c r="A447" s="283">
        <f t="shared" ref="A447:E447" si="121">A217</f>
        <v>14</v>
      </c>
      <c r="B447" s="283" t="str">
        <f t="shared" si="121"/>
        <v>Office equpment (10901)</v>
      </c>
      <c r="C447" s="49">
        <f t="shared" si="121"/>
        <v>0</v>
      </c>
      <c r="D447" s="160" t="str">
        <f t="shared" si="121"/>
        <v>-</v>
      </c>
      <c r="E447" s="111">
        <f t="shared" si="121"/>
        <v>0</v>
      </c>
      <c r="F447" s="109">
        <f t="shared" si="84"/>
        <v>0.22996406</v>
      </c>
      <c r="G447" s="109">
        <f t="shared" si="85"/>
        <v>0.22996406</v>
      </c>
      <c r="H447" s="111">
        <f t="shared" si="86"/>
        <v>0</v>
      </c>
      <c r="I447" s="109">
        <f>'F4.2'!V217</f>
        <v>0</v>
      </c>
      <c r="J447" s="109">
        <f>'F4.2'!AU217</f>
        <v>0</v>
      </c>
      <c r="K447" s="111"/>
      <c r="L447" s="111"/>
      <c r="M447" s="111">
        <f t="shared" si="87"/>
        <v>0</v>
      </c>
      <c r="N447" s="111">
        <f t="shared" si="88"/>
        <v>0</v>
      </c>
    </row>
    <row r="448" spans="1:14" ht="15.75" hidden="1" outlineLevel="1">
      <c r="A448" s="283">
        <f t="shared" ref="A448:E457" si="122">A218</f>
        <v>15</v>
      </c>
      <c r="B448" s="283" t="str">
        <f t="shared" si="122"/>
        <v>150 W &amp; 40 W LED FIXTURES AT TG HOUSE BUILDING 2X500MW</v>
      </c>
      <c r="C448" s="49">
        <f t="shared" si="122"/>
        <v>0</v>
      </c>
      <c r="D448" s="160" t="str">
        <f t="shared" si="122"/>
        <v>-</v>
      </c>
      <c r="E448" s="111">
        <f t="shared" si="122"/>
        <v>0</v>
      </c>
      <c r="F448" s="109">
        <f t="shared" ref="F448:F464" si="123">F218+I218</f>
        <v>0.5280705</v>
      </c>
      <c r="G448" s="109">
        <f t="shared" ref="G448:G464" si="124">G218+M218</f>
        <v>0.2780705</v>
      </c>
      <c r="H448" s="111">
        <f t="shared" si="75"/>
        <v>0.25</v>
      </c>
      <c r="I448" s="109">
        <f>'F4.2'!V218</f>
        <v>0</v>
      </c>
      <c r="J448" s="109">
        <f>'F4.2'!AU218</f>
        <v>0</v>
      </c>
      <c r="K448" s="111"/>
      <c r="L448" s="111"/>
      <c r="M448" s="111">
        <f t="shared" si="76"/>
        <v>0</v>
      </c>
      <c r="N448" s="111">
        <f t="shared" si="77"/>
        <v>0.25</v>
      </c>
    </row>
    <row r="449" spans="1:14" ht="15.75" hidden="1" outlineLevel="1">
      <c r="A449" s="283">
        <f t="shared" si="122"/>
        <v>16</v>
      </c>
      <c r="B449" s="283" t="str">
        <f t="shared" si="122"/>
        <v>JUMBO DEESERT AIR COOLERS FOR POWER TRANSFORERS</v>
      </c>
      <c r="C449" s="49">
        <f t="shared" si="122"/>
        <v>0</v>
      </c>
      <c r="D449" s="160" t="str">
        <f t="shared" si="122"/>
        <v>-</v>
      </c>
      <c r="E449" s="111">
        <f t="shared" si="122"/>
        <v>0</v>
      </c>
      <c r="F449" s="109">
        <f t="shared" si="123"/>
        <v>0.1014328</v>
      </c>
      <c r="G449" s="109">
        <f t="shared" si="124"/>
        <v>0.1014328</v>
      </c>
      <c r="H449" s="111">
        <f t="shared" si="75"/>
        <v>0</v>
      </c>
      <c r="I449" s="109">
        <f>'F4.2'!V219</f>
        <v>0</v>
      </c>
      <c r="J449" s="109">
        <f>'F4.2'!AU219</f>
        <v>0</v>
      </c>
      <c r="K449" s="111"/>
      <c r="L449" s="111"/>
      <c r="M449" s="111">
        <f t="shared" si="76"/>
        <v>0</v>
      </c>
      <c r="N449" s="111">
        <f t="shared" si="77"/>
        <v>0</v>
      </c>
    </row>
    <row r="450" spans="1:14" ht="15.75" hidden="1" outlineLevel="1">
      <c r="A450" s="283">
        <f t="shared" si="122"/>
        <v>17</v>
      </c>
      <c r="B450" s="283" t="str">
        <f t="shared" si="122"/>
        <v>GEN ASSET (ALMIRAH,TABLE &amp; CHAIR) (10801)</v>
      </c>
      <c r="C450" s="49">
        <f t="shared" si="122"/>
        <v>0</v>
      </c>
      <c r="D450" s="160" t="str">
        <f t="shared" si="122"/>
        <v>-</v>
      </c>
      <c r="E450" s="111">
        <f t="shared" si="122"/>
        <v>0</v>
      </c>
      <c r="F450" s="109">
        <f t="shared" si="123"/>
        <v>0.23453750000000001</v>
      </c>
      <c r="G450" s="109">
        <f t="shared" si="124"/>
        <v>0.23453750000000001</v>
      </c>
      <c r="H450" s="111">
        <f t="shared" si="75"/>
        <v>0</v>
      </c>
      <c r="I450" s="109">
        <f>'F4.2'!V220</f>
        <v>0</v>
      </c>
      <c r="J450" s="109">
        <f>'F4.2'!AU220</f>
        <v>0</v>
      </c>
      <c r="K450" s="111"/>
      <c r="L450" s="111"/>
      <c r="M450" s="111">
        <f t="shared" si="76"/>
        <v>0</v>
      </c>
      <c r="N450" s="111">
        <f t="shared" si="77"/>
        <v>0</v>
      </c>
    </row>
    <row r="451" spans="1:14" ht="15.75" hidden="1" outlineLevel="1">
      <c r="A451" s="283">
        <f t="shared" si="122"/>
        <v>18</v>
      </c>
      <c r="B451" s="283" t="str">
        <f t="shared" si="122"/>
        <v>LAPTOP, 50 INCH TV,PRINTER,PROJECTOR,DESKTOP,UPS &amp; ETS. (10901)</v>
      </c>
      <c r="C451" s="49">
        <f t="shared" si="122"/>
        <v>0</v>
      </c>
      <c r="D451" s="160" t="str">
        <f t="shared" si="122"/>
        <v>-</v>
      </c>
      <c r="E451" s="111">
        <f t="shared" si="122"/>
        <v>0</v>
      </c>
      <c r="F451" s="109">
        <f t="shared" si="123"/>
        <v>0.55035469999999997</v>
      </c>
      <c r="G451" s="109">
        <f t="shared" si="124"/>
        <v>0.55035469999999997</v>
      </c>
      <c r="H451" s="111">
        <f t="shared" si="75"/>
        <v>0</v>
      </c>
      <c r="I451" s="109">
        <f>'F4.2'!V221</f>
        <v>0</v>
      </c>
      <c r="J451" s="109">
        <f>'F4.2'!AU221</f>
        <v>0</v>
      </c>
      <c r="K451" s="111"/>
      <c r="L451" s="111"/>
      <c r="M451" s="111">
        <f t="shared" si="76"/>
        <v>0</v>
      </c>
      <c r="N451" s="111">
        <f t="shared" si="77"/>
        <v>0</v>
      </c>
    </row>
    <row r="452" spans="1:14" ht="15.75" hidden="1" outlineLevel="1">
      <c r="A452" s="283">
        <f t="shared" si="122"/>
        <v>19</v>
      </c>
      <c r="B452" s="283" t="str">
        <f t="shared" si="122"/>
        <v>RESTAURANT EQUIP COMPOSTING MACHINE</v>
      </c>
      <c r="C452" s="49">
        <f t="shared" si="122"/>
        <v>0</v>
      </c>
      <c r="D452" s="160" t="str">
        <f t="shared" si="122"/>
        <v>-</v>
      </c>
      <c r="E452" s="111">
        <f t="shared" si="122"/>
        <v>0</v>
      </c>
      <c r="F452" s="109">
        <f t="shared" si="123"/>
        <v>5.0490047999999996E-2</v>
      </c>
      <c r="G452" s="109">
        <f t="shared" si="124"/>
        <v>5.0490047999999996E-2</v>
      </c>
      <c r="H452" s="111">
        <f t="shared" si="75"/>
        <v>0</v>
      </c>
      <c r="I452" s="109">
        <f>'F4.2'!V222</f>
        <v>0</v>
      </c>
      <c r="J452" s="109">
        <f>'F4.2'!AU222</f>
        <v>0</v>
      </c>
      <c r="K452" s="111"/>
      <c r="L452" s="111"/>
      <c r="M452" s="111">
        <f t="shared" si="76"/>
        <v>0</v>
      </c>
      <c r="N452" s="111"/>
    </row>
    <row r="453" spans="1:14" ht="15.75" hidden="1" outlineLevel="1">
      <c r="A453" s="283">
        <f t="shared" si="122"/>
        <v>20</v>
      </c>
      <c r="B453" s="283" t="str">
        <f t="shared" si="122"/>
        <v>OFFICE TABLE,STORGE RACK,FAN</v>
      </c>
      <c r="C453" s="49">
        <f t="shared" si="122"/>
        <v>0</v>
      </c>
      <c r="D453" s="160" t="str">
        <f t="shared" si="122"/>
        <v>-</v>
      </c>
      <c r="E453" s="111">
        <f t="shared" si="122"/>
        <v>0</v>
      </c>
      <c r="F453" s="109">
        <f t="shared" si="123"/>
        <v>0.57868969999999997</v>
      </c>
      <c r="G453" s="109">
        <f t="shared" si="124"/>
        <v>0.57868969999999997</v>
      </c>
      <c r="H453" s="111">
        <f t="shared" ref="H453:H463" si="125">F453-G453</f>
        <v>0</v>
      </c>
      <c r="I453" s="109">
        <f>'F4.2'!V223</f>
        <v>0</v>
      </c>
      <c r="J453" s="109">
        <f>'F4.2'!AU223</f>
        <v>0</v>
      </c>
      <c r="K453" s="111"/>
      <c r="L453" s="111"/>
      <c r="M453" s="111">
        <f t="shared" ref="M453:M463" si="126">SUM(J453:L453)</f>
        <v>0</v>
      </c>
      <c r="N453" s="111"/>
    </row>
    <row r="454" spans="1:14" ht="15.75" hidden="1" outlineLevel="1">
      <c r="A454" s="283">
        <f t="shared" si="122"/>
        <v>21</v>
      </c>
      <c r="B454" s="283" t="str">
        <f t="shared" si="122"/>
        <v>CAMERAS</v>
      </c>
      <c r="C454" s="49">
        <f t="shared" si="122"/>
        <v>0</v>
      </c>
      <c r="D454" s="160" t="str">
        <f t="shared" si="122"/>
        <v>-</v>
      </c>
      <c r="E454" s="111">
        <f t="shared" si="122"/>
        <v>0</v>
      </c>
      <c r="F454" s="109">
        <f t="shared" si="123"/>
        <v>3.8467899999999999E-2</v>
      </c>
      <c r="G454" s="109">
        <f t="shared" si="124"/>
        <v>3.8467899999999999E-2</v>
      </c>
      <c r="H454" s="111">
        <f t="shared" si="125"/>
        <v>0</v>
      </c>
      <c r="I454" s="109">
        <f>'F4.2'!V224</f>
        <v>0</v>
      </c>
      <c r="J454" s="109">
        <f>'F4.2'!AU224</f>
        <v>0</v>
      </c>
      <c r="K454" s="111"/>
      <c r="L454" s="111"/>
      <c r="M454" s="111">
        <f t="shared" si="126"/>
        <v>0</v>
      </c>
      <c r="N454" s="111"/>
    </row>
    <row r="455" spans="1:14" ht="15.75" hidden="1" outlineLevel="1">
      <c r="A455" s="283">
        <f t="shared" si="122"/>
        <v>22</v>
      </c>
      <c r="B455" s="283" t="str">
        <f t="shared" si="122"/>
        <v>VELHALA ASH BUND RD WORK</v>
      </c>
      <c r="C455" s="49">
        <f t="shared" si="122"/>
        <v>0</v>
      </c>
      <c r="D455" s="160" t="str">
        <f t="shared" si="122"/>
        <v>-</v>
      </c>
      <c r="E455" s="111">
        <f t="shared" si="122"/>
        <v>0</v>
      </c>
      <c r="F455" s="109">
        <f t="shared" si="123"/>
        <v>2.4644665859999999</v>
      </c>
      <c r="G455" s="109">
        <f t="shared" si="124"/>
        <v>2.4644665859999999</v>
      </c>
      <c r="H455" s="111">
        <f t="shared" si="125"/>
        <v>0</v>
      </c>
      <c r="I455" s="109">
        <f>'F4.2'!V225</f>
        <v>0</v>
      </c>
      <c r="J455" s="109">
        <f>'F4.2'!AU225</f>
        <v>0</v>
      </c>
      <c r="K455" s="111"/>
      <c r="L455" s="111"/>
      <c r="M455" s="111">
        <f t="shared" si="126"/>
        <v>0</v>
      </c>
      <c r="N455" s="111"/>
    </row>
    <row r="456" spans="1:14" ht="15.75" hidden="1" outlineLevel="1">
      <c r="A456" s="283">
        <f t="shared" si="122"/>
        <v>23</v>
      </c>
      <c r="B456" s="283" t="str">
        <f t="shared" si="122"/>
        <v>CONCERETE ROAD FROM DIESEL PUMP TO 500MW FACTORY G</v>
      </c>
      <c r="C456" s="49">
        <f t="shared" si="122"/>
        <v>0</v>
      </c>
      <c r="D456" s="160" t="str">
        <f t="shared" si="122"/>
        <v>-</v>
      </c>
      <c r="E456" s="111">
        <f t="shared" si="122"/>
        <v>0</v>
      </c>
      <c r="F456" s="109">
        <f t="shared" si="123"/>
        <v>0.98448907899999993</v>
      </c>
      <c r="G456" s="109">
        <f t="shared" si="124"/>
        <v>0.98448907899999993</v>
      </c>
      <c r="H456" s="111">
        <f t="shared" si="125"/>
        <v>0</v>
      </c>
      <c r="I456" s="109">
        <f>'F4.2'!V226</f>
        <v>0</v>
      </c>
      <c r="J456" s="109">
        <f>'F4.2'!AU226</f>
        <v>0</v>
      </c>
      <c r="K456" s="111"/>
      <c r="L456" s="111"/>
      <c r="M456" s="111">
        <f t="shared" si="126"/>
        <v>0</v>
      </c>
      <c r="N456" s="111"/>
    </row>
    <row r="457" spans="1:14" ht="15.75" hidden="1" outlineLevel="1">
      <c r="A457" s="283">
        <f t="shared" si="122"/>
        <v>24</v>
      </c>
      <c r="B457" s="283" t="str">
        <f t="shared" si="122"/>
        <v>Admin Building</v>
      </c>
      <c r="C457" s="49">
        <f t="shared" si="122"/>
        <v>0</v>
      </c>
      <c r="D457" s="160" t="str">
        <f t="shared" si="122"/>
        <v>-</v>
      </c>
      <c r="E457" s="111">
        <f t="shared" si="122"/>
        <v>0</v>
      </c>
      <c r="F457" s="109">
        <f t="shared" si="123"/>
        <v>5.1749999999999997E-2</v>
      </c>
      <c r="G457" s="109">
        <f t="shared" si="124"/>
        <v>0</v>
      </c>
      <c r="H457" s="111">
        <f t="shared" si="125"/>
        <v>5.1749999999999997E-2</v>
      </c>
      <c r="I457" s="109">
        <f>'F4.2'!V227</f>
        <v>0</v>
      </c>
      <c r="J457" s="109">
        <f>'F4.2'!AU227</f>
        <v>0</v>
      </c>
      <c r="K457" s="111"/>
      <c r="L457" s="111"/>
      <c r="M457" s="111">
        <f t="shared" si="126"/>
        <v>0</v>
      </c>
      <c r="N457" s="111"/>
    </row>
    <row r="458" spans="1:14" ht="15.75" hidden="1" outlineLevel="1">
      <c r="A458" s="282">
        <f t="shared" ref="A458:E464" si="127">A228</f>
        <v>25</v>
      </c>
      <c r="B458" s="282" t="str">
        <f t="shared" si="127"/>
        <v>Furniture &amp; Fixture</v>
      </c>
      <c r="C458" s="49">
        <f t="shared" si="127"/>
        <v>0</v>
      </c>
      <c r="D458" s="160" t="str">
        <f t="shared" si="127"/>
        <v>-</v>
      </c>
      <c r="E458" s="111">
        <f t="shared" si="127"/>
        <v>0</v>
      </c>
      <c r="F458" s="109">
        <f t="shared" si="123"/>
        <v>0.13712089999999999</v>
      </c>
      <c r="G458" s="109">
        <f t="shared" si="124"/>
        <v>0.13712089999999999</v>
      </c>
      <c r="H458" s="111">
        <f t="shared" si="125"/>
        <v>0</v>
      </c>
      <c r="I458" s="109">
        <f>'F4.2'!V228</f>
        <v>0</v>
      </c>
      <c r="J458" s="109">
        <f>'F4.2'!AU228</f>
        <v>0</v>
      </c>
      <c r="K458" s="111"/>
      <c r="L458" s="111"/>
      <c r="M458" s="111">
        <f t="shared" si="126"/>
        <v>0</v>
      </c>
      <c r="N458" s="111"/>
    </row>
    <row r="459" spans="1:14" ht="15.75" hidden="1" outlineLevel="1">
      <c r="A459" s="282">
        <f t="shared" si="127"/>
        <v>26</v>
      </c>
      <c r="B459" s="282" t="str">
        <f t="shared" si="127"/>
        <v>Office Equipment</v>
      </c>
      <c r="C459" s="49">
        <f t="shared" si="127"/>
        <v>0</v>
      </c>
      <c r="D459" s="160" t="str">
        <f t="shared" si="127"/>
        <v>-</v>
      </c>
      <c r="E459" s="111">
        <f t="shared" si="127"/>
        <v>0</v>
      </c>
      <c r="F459" s="109">
        <f t="shared" si="123"/>
        <v>0.14423554</v>
      </c>
      <c r="G459" s="109">
        <f t="shared" si="124"/>
        <v>0.14423554</v>
      </c>
      <c r="H459" s="111">
        <f t="shared" si="125"/>
        <v>0</v>
      </c>
      <c r="I459" s="109">
        <f>'F4.2'!V229</f>
        <v>0</v>
      </c>
      <c r="J459" s="109">
        <f>'F4.2'!AU229</f>
        <v>0</v>
      </c>
      <c r="K459" s="111"/>
      <c r="L459" s="111"/>
      <c r="M459" s="111">
        <f t="shared" si="126"/>
        <v>0</v>
      </c>
      <c r="N459" s="111"/>
    </row>
    <row r="460" spans="1:14" ht="15.75" hidden="1" outlineLevel="1">
      <c r="A460" s="282">
        <f t="shared" si="127"/>
        <v>27</v>
      </c>
      <c r="B460" s="282" t="str">
        <f t="shared" si="127"/>
        <v>Furniture &amp; Fixture</v>
      </c>
      <c r="C460" s="49">
        <f t="shared" si="127"/>
        <v>0</v>
      </c>
      <c r="D460" s="160" t="str">
        <f t="shared" si="127"/>
        <v>-</v>
      </c>
      <c r="E460" s="111">
        <f t="shared" si="127"/>
        <v>0</v>
      </c>
      <c r="F460" s="109">
        <f t="shared" si="123"/>
        <v>0</v>
      </c>
      <c r="G460" s="109">
        <f t="shared" si="124"/>
        <v>0</v>
      </c>
      <c r="H460" s="111">
        <f t="shared" si="125"/>
        <v>0</v>
      </c>
      <c r="I460" s="109">
        <f>'F4.2'!V230</f>
        <v>7.3968300000000001E-2</v>
      </c>
      <c r="J460" s="109">
        <f>'F4.2'!AU230</f>
        <v>7.3968300000000001E-2</v>
      </c>
      <c r="K460" s="111"/>
      <c r="L460" s="111"/>
      <c r="M460" s="111">
        <f t="shared" si="126"/>
        <v>7.3968300000000001E-2</v>
      </c>
      <c r="N460" s="111"/>
    </row>
    <row r="461" spans="1:14" ht="15.75" hidden="1" outlineLevel="1">
      <c r="A461" s="282">
        <f t="shared" si="127"/>
        <v>28</v>
      </c>
      <c r="B461" s="282" t="str">
        <f t="shared" si="127"/>
        <v>Office Equipment</v>
      </c>
      <c r="C461" s="49">
        <f t="shared" si="127"/>
        <v>0</v>
      </c>
      <c r="D461" s="160" t="str">
        <f t="shared" si="127"/>
        <v>-</v>
      </c>
      <c r="E461" s="111">
        <f t="shared" si="127"/>
        <v>0</v>
      </c>
      <c r="F461" s="109">
        <f t="shared" si="123"/>
        <v>0</v>
      </c>
      <c r="G461" s="109">
        <f t="shared" si="124"/>
        <v>0</v>
      </c>
      <c r="H461" s="111">
        <f t="shared" si="125"/>
        <v>0</v>
      </c>
      <c r="I461" s="109">
        <f>'F4.2'!V231</f>
        <v>0.15890559299999998</v>
      </c>
      <c r="J461" s="109">
        <f>'F4.2'!AU231</f>
        <v>0.15890559299999998</v>
      </c>
      <c r="K461" s="111"/>
      <c r="L461" s="111"/>
      <c r="M461" s="111">
        <f t="shared" si="126"/>
        <v>0.15890559299999998</v>
      </c>
      <c r="N461" s="111"/>
    </row>
    <row r="462" spans="1:14" ht="31.5" hidden="1" outlineLevel="1">
      <c r="A462" s="282">
        <f t="shared" si="127"/>
        <v>29</v>
      </c>
      <c r="B462" s="282" t="str">
        <f t="shared" si="127"/>
        <v>Work of repairs of 350 KW BCWP-4B &amp; BCWP-5B motor of M/s. Torishima make at BTPS 2x500 MW</v>
      </c>
      <c r="C462" s="49">
        <f t="shared" si="127"/>
        <v>0</v>
      </c>
      <c r="D462" s="160" t="str">
        <f t="shared" si="127"/>
        <v>-</v>
      </c>
      <c r="E462" s="111">
        <f t="shared" si="127"/>
        <v>0</v>
      </c>
      <c r="F462" s="109">
        <f t="shared" si="123"/>
        <v>0</v>
      </c>
      <c r="G462" s="109">
        <f t="shared" si="124"/>
        <v>0</v>
      </c>
      <c r="H462" s="111">
        <f t="shared" si="125"/>
        <v>0</v>
      </c>
      <c r="I462" s="109">
        <f>'F4.2'!V232</f>
        <v>4.8465386759999998</v>
      </c>
      <c r="J462" s="109">
        <f>'F4.2'!AU232</f>
        <v>4.8465386759999998</v>
      </c>
      <c r="K462" s="111"/>
      <c r="L462" s="111"/>
      <c r="M462" s="111">
        <f t="shared" si="126"/>
        <v>4.8465386759999998</v>
      </c>
      <c r="N462" s="111"/>
    </row>
    <row r="463" spans="1:14" ht="15.75" hidden="1" outlineLevel="1">
      <c r="A463" s="282">
        <f t="shared" si="127"/>
        <v>30</v>
      </c>
      <c r="B463" s="282" t="str">
        <f t="shared" si="127"/>
        <v>ABC Powder Type and Foam Type Composite Fire Extinguisher</v>
      </c>
      <c r="C463" s="49">
        <f t="shared" si="127"/>
        <v>0</v>
      </c>
      <c r="D463" s="160" t="str">
        <f t="shared" si="127"/>
        <v>-</v>
      </c>
      <c r="E463" s="111">
        <f t="shared" si="127"/>
        <v>0</v>
      </c>
      <c r="F463" s="109">
        <f t="shared" si="123"/>
        <v>0</v>
      </c>
      <c r="G463" s="109">
        <f t="shared" si="124"/>
        <v>0</v>
      </c>
      <c r="H463" s="111">
        <f t="shared" si="125"/>
        <v>0</v>
      </c>
      <c r="I463" s="109">
        <f>'F4.2'!V233</f>
        <v>0.58547995599999991</v>
      </c>
      <c r="J463" s="109">
        <f>'F4.2'!AU233</f>
        <v>0.58547995599999991</v>
      </c>
      <c r="K463" s="111"/>
      <c r="L463" s="111"/>
      <c r="M463" s="111">
        <f t="shared" si="126"/>
        <v>0.58547995599999991</v>
      </c>
      <c r="N463" s="111"/>
    </row>
    <row r="464" spans="1:14" ht="16.5" hidden="1" outlineLevel="1" thickBot="1">
      <c r="A464" s="355">
        <f t="shared" si="127"/>
        <v>31</v>
      </c>
      <c r="B464" s="355" t="str">
        <f t="shared" si="127"/>
        <v>Withdrawal of capex from Project (LD - Passenger Lifts)</v>
      </c>
      <c r="C464" s="356">
        <f t="shared" si="127"/>
        <v>0</v>
      </c>
      <c r="D464" s="357" t="str">
        <f t="shared" si="127"/>
        <v>-</v>
      </c>
      <c r="E464" s="358">
        <f t="shared" si="127"/>
        <v>0</v>
      </c>
      <c r="F464" s="359">
        <f t="shared" si="123"/>
        <v>0</v>
      </c>
      <c r="G464" s="359">
        <f t="shared" si="124"/>
        <v>-0.138988</v>
      </c>
      <c r="H464" s="358">
        <f t="shared" ref="H464" si="128">F464-G464</f>
        <v>0.138988</v>
      </c>
      <c r="I464" s="359">
        <f>'F4.2'!V234</f>
        <v>0</v>
      </c>
      <c r="J464" s="359">
        <f>'F4.2'!AU234</f>
        <v>0</v>
      </c>
      <c r="K464" s="358"/>
      <c r="L464" s="358"/>
      <c r="M464" s="358">
        <f t="shared" ref="M464" si="129">SUM(J464:L464)</f>
        <v>0</v>
      </c>
      <c r="N464" s="358"/>
    </row>
    <row r="465" spans="1:16" ht="16.5" collapsed="1" thickBot="1">
      <c r="A465" s="96"/>
      <c r="B465" s="360" t="str">
        <f>B235</f>
        <v>Total</v>
      </c>
      <c r="C465" s="87"/>
      <c r="D465" s="169"/>
      <c r="E465" s="97"/>
      <c r="F465" s="97">
        <f>SUM(F240:F464)</f>
        <v>199.14804525065955</v>
      </c>
      <c r="G465" s="97">
        <f t="shared" ref="G465:N465" si="130">SUM(G240:G464)</f>
        <v>198.00857832665952</v>
      </c>
      <c r="H465" s="97">
        <f t="shared" si="130"/>
        <v>1.1394669240000024</v>
      </c>
      <c r="I465" s="97">
        <f t="shared" si="130"/>
        <v>10.833911637</v>
      </c>
      <c r="J465" s="97">
        <f t="shared" si="130"/>
        <v>16.577969744000001</v>
      </c>
      <c r="K465" s="97">
        <f t="shared" si="130"/>
        <v>0</v>
      </c>
      <c r="L465" s="97">
        <f t="shared" si="130"/>
        <v>0</v>
      </c>
      <c r="M465" s="97">
        <f t="shared" si="130"/>
        <v>16.577969744000001</v>
      </c>
      <c r="N465" s="361">
        <f t="shared" si="130"/>
        <v>-4.795329182999998</v>
      </c>
    </row>
    <row r="467" spans="1:16" ht="15.75" thickBot="1">
      <c r="A467" s="93"/>
      <c r="B467" s="79" t="s">
        <v>10</v>
      </c>
      <c r="C467" s="85"/>
      <c r="D467" s="167"/>
      <c r="E467" s="94"/>
      <c r="F467" s="94"/>
      <c r="G467" s="94"/>
      <c r="H467" s="94"/>
      <c r="I467" s="94"/>
      <c r="J467" s="94"/>
      <c r="K467" s="94"/>
      <c r="L467" s="94"/>
      <c r="M467" s="94"/>
      <c r="N467" s="94"/>
    </row>
    <row r="468" spans="1:16" hidden="1" outlineLevel="1">
      <c r="A468" s="37"/>
      <c r="B468" s="134" t="str">
        <f t="shared" ref="B468:B499" si="131">B238</f>
        <v>a) DPR Schemes</v>
      </c>
      <c r="C468" s="85"/>
      <c r="D468" s="167"/>
      <c r="E468" s="94"/>
      <c r="F468" s="94"/>
      <c r="G468" s="94"/>
      <c r="H468" s="94"/>
      <c r="I468" s="94"/>
      <c r="J468" s="94"/>
      <c r="K468" s="94"/>
      <c r="L468" s="94"/>
      <c r="M468" s="94"/>
      <c r="N468" s="94"/>
    </row>
    <row r="469" spans="1:16" hidden="1" outlineLevel="1">
      <c r="A469" s="37"/>
      <c r="B469" s="39" t="str">
        <f t="shared" si="131"/>
        <v>(i) Submitted to MERC</v>
      </c>
      <c r="C469" s="86"/>
      <c r="D469" s="168"/>
      <c r="E469" s="94"/>
      <c r="F469" s="94"/>
      <c r="G469" s="94"/>
      <c r="H469" s="94"/>
      <c r="I469" s="94"/>
      <c r="J469" s="94"/>
      <c r="K469" s="94"/>
      <c r="L469" s="94"/>
      <c r="M469" s="94"/>
      <c r="N469" s="94"/>
    </row>
    <row r="470" spans="1:16" ht="31.5" hidden="1" outlineLevel="1">
      <c r="A470" s="177">
        <f t="shared" ref="A470:A501" si="132">A240</f>
        <v>7</v>
      </c>
      <c r="B470" s="178" t="str">
        <f t="shared" si="131"/>
        <v>Interconnection of 210 MW CHP to 500 MW CHP through Conveyors BC-02 &amp; BC-03 having capacity of 500 TPH</v>
      </c>
      <c r="C470" s="40" t="str">
        <f t="shared" ref="C470:E489" si="133">C240</f>
        <v>MERC/CAPEX/20162017/00227</v>
      </c>
      <c r="D470" s="159">
        <f t="shared" si="133"/>
        <v>42514</v>
      </c>
      <c r="E470" s="109">
        <f t="shared" si="133"/>
        <v>24</v>
      </c>
      <c r="F470" s="109">
        <f t="shared" ref="F470:F501" si="134">F240+I240</f>
        <v>0</v>
      </c>
      <c r="G470" s="109">
        <f t="shared" ref="G470:G501" si="135">G240+M240</f>
        <v>0</v>
      </c>
      <c r="H470" s="109">
        <f t="shared" ref="H470:H533" si="136">F470-G470</f>
        <v>0</v>
      </c>
      <c r="I470" s="109">
        <f>'F4.2'!W10</f>
        <v>0</v>
      </c>
      <c r="J470" s="109">
        <f>'F4.2'!AV10</f>
        <v>0</v>
      </c>
      <c r="K470" s="109"/>
      <c r="L470" s="109"/>
      <c r="M470" s="109">
        <f t="shared" ref="M470" si="137">SUM(J470:L470)</f>
        <v>0</v>
      </c>
      <c r="N470" s="109">
        <f t="shared" ref="N470:N533" si="138">H470+I470-M470</f>
        <v>0</v>
      </c>
      <c r="O470" s="173">
        <f t="shared" ref="O470:O533" si="139">MAX(0,IF(M470=0,0,IF(G470+M470&lt;E470,M470,E470-G470)))</f>
        <v>0</v>
      </c>
      <c r="P470" s="174">
        <f t="shared" ref="P470:P533" si="140">M470-O470</f>
        <v>0</v>
      </c>
    </row>
    <row r="471" spans="1:16" ht="31.5" hidden="1" outlineLevel="1">
      <c r="A471" s="185">
        <f t="shared" si="132"/>
        <v>7.1</v>
      </c>
      <c r="B471" s="186" t="str">
        <f t="shared" si="131"/>
        <v>Interconnection of 210 MW CHP to 500 MW CHP through Conveyors BC-02 &amp; BC-03 having capacity of 500 TPH</v>
      </c>
      <c r="C471" s="45" t="str">
        <f t="shared" si="133"/>
        <v>MERC/CAPEX/20162017/00227</v>
      </c>
      <c r="D471" s="160">
        <f t="shared" si="133"/>
        <v>42514</v>
      </c>
      <c r="E471" s="110">
        <f t="shared" si="133"/>
        <v>22.73</v>
      </c>
      <c r="F471" s="109">
        <f t="shared" si="134"/>
        <v>19.106691754</v>
      </c>
      <c r="G471" s="109">
        <f t="shared" si="135"/>
        <v>19.106691754</v>
      </c>
      <c r="H471" s="110">
        <f t="shared" si="136"/>
        <v>0</v>
      </c>
      <c r="I471" s="109">
        <f>'F4.2'!W11</f>
        <v>0</v>
      </c>
      <c r="J471" s="109">
        <f>'F4.2'!AV11</f>
        <v>0</v>
      </c>
      <c r="K471" s="110"/>
      <c r="L471" s="110"/>
      <c r="M471" s="110">
        <f t="shared" ref="M471:M534" si="141">SUM(J471:L471)</f>
        <v>0</v>
      </c>
      <c r="N471" s="110">
        <f t="shared" si="138"/>
        <v>0</v>
      </c>
      <c r="O471" s="173">
        <f t="shared" si="139"/>
        <v>0</v>
      </c>
      <c r="P471" s="174">
        <f t="shared" si="140"/>
        <v>0</v>
      </c>
    </row>
    <row r="472" spans="1:16" ht="15.75" hidden="1" outlineLevel="1">
      <c r="A472" s="185">
        <f t="shared" si="132"/>
        <v>0</v>
      </c>
      <c r="B472" s="186" t="str">
        <f t="shared" si="131"/>
        <v>IDC</v>
      </c>
      <c r="C472" s="45" t="str">
        <f t="shared" si="133"/>
        <v>MERC/CAPEX/20162017/00227</v>
      </c>
      <c r="D472" s="160">
        <f t="shared" si="133"/>
        <v>42514</v>
      </c>
      <c r="E472" s="110">
        <f t="shared" si="133"/>
        <v>1.27</v>
      </c>
      <c r="F472" s="109">
        <f t="shared" si="134"/>
        <v>0</v>
      </c>
      <c r="G472" s="109">
        <f t="shared" si="135"/>
        <v>0</v>
      </c>
      <c r="H472" s="110">
        <f t="shared" si="136"/>
        <v>0</v>
      </c>
      <c r="I472" s="109">
        <f>'F4.2'!W12</f>
        <v>0</v>
      </c>
      <c r="J472" s="109">
        <f>'F4.2'!AV12</f>
        <v>0</v>
      </c>
      <c r="K472" s="110"/>
      <c r="L472" s="110"/>
      <c r="M472" s="110">
        <f t="shared" si="141"/>
        <v>0</v>
      </c>
      <c r="N472" s="110">
        <f t="shared" si="138"/>
        <v>0</v>
      </c>
      <c r="O472" s="173">
        <f t="shared" si="139"/>
        <v>0</v>
      </c>
      <c r="P472" s="174">
        <f t="shared" si="140"/>
        <v>0</v>
      </c>
    </row>
    <row r="473" spans="1:16" ht="31.5" hidden="1" outlineLevel="1">
      <c r="A473" s="177">
        <f t="shared" si="132"/>
        <v>8</v>
      </c>
      <c r="B473" s="178" t="str">
        <f t="shared" si="131"/>
        <v>Stack management by procurement of Bulldozer &amp; LOCO and CHP area schemes for performance &amp; unloading improvement</v>
      </c>
      <c r="C473" s="40" t="str">
        <f t="shared" si="133"/>
        <v>MERC/CAPEX/20162017/01426</v>
      </c>
      <c r="D473" s="159">
        <f t="shared" si="133"/>
        <v>42768</v>
      </c>
      <c r="E473" s="109">
        <f t="shared" si="133"/>
        <v>9.9669421487603316</v>
      </c>
      <c r="F473" s="109">
        <f t="shared" si="134"/>
        <v>0</v>
      </c>
      <c r="G473" s="109">
        <f t="shared" si="135"/>
        <v>0</v>
      </c>
      <c r="H473" s="109">
        <f t="shared" si="136"/>
        <v>0</v>
      </c>
      <c r="I473" s="109">
        <f>'F4.2'!W13</f>
        <v>0</v>
      </c>
      <c r="J473" s="109">
        <f>'F4.2'!AV13</f>
        <v>0</v>
      </c>
      <c r="K473" s="109"/>
      <c r="L473" s="109"/>
      <c r="M473" s="109">
        <f t="shared" si="141"/>
        <v>0</v>
      </c>
      <c r="N473" s="109">
        <f t="shared" si="138"/>
        <v>0</v>
      </c>
      <c r="O473" s="173">
        <f t="shared" si="139"/>
        <v>0</v>
      </c>
      <c r="P473" s="174">
        <f t="shared" si="140"/>
        <v>0</v>
      </c>
    </row>
    <row r="474" spans="1:16" ht="15.75" hidden="1" outlineLevel="1">
      <c r="A474" s="185">
        <f t="shared" si="132"/>
        <v>8.1</v>
      </c>
      <c r="B474" s="186" t="str">
        <f t="shared" si="131"/>
        <v>Procurement of Locomotive 800 HP (2 No.’s)</v>
      </c>
      <c r="C474" s="45" t="str">
        <f t="shared" si="133"/>
        <v>MERC/CAPEX/20162017/01426</v>
      </c>
      <c r="D474" s="160">
        <f t="shared" si="133"/>
        <v>42768</v>
      </c>
      <c r="E474" s="110">
        <f t="shared" si="133"/>
        <v>4.9504132231404956</v>
      </c>
      <c r="F474" s="109">
        <f t="shared" si="134"/>
        <v>4.8260800000000001</v>
      </c>
      <c r="G474" s="109">
        <f t="shared" si="135"/>
        <v>4.8260800000000001</v>
      </c>
      <c r="H474" s="110">
        <f t="shared" si="136"/>
        <v>0</v>
      </c>
      <c r="I474" s="109">
        <f>'F4.2'!W14</f>
        <v>0</v>
      </c>
      <c r="J474" s="109">
        <f>'F4.2'!AV14</f>
        <v>0</v>
      </c>
      <c r="K474" s="110"/>
      <c r="L474" s="110"/>
      <c r="M474" s="110">
        <f t="shared" si="141"/>
        <v>0</v>
      </c>
      <c r="N474" s="110">
        <f t="shared" si="138"/>
        <v>0</v>
      </c>
      <c r="O474" s="173">
        <f t="shared" si="139"/>
        <v>0</v>
      </c>
      <c r="P474" s="174">
        <f t="shared" si="140"/>
        <v>0</v>
      </c>
    </row>
    <row r="475" spans="1:16" ht="15.75" hidden="1" outlineLevel="1">
      <c r="A475" s="185">
        <f t="shared" si="132"/>
        <v>8.1999999999999993</v>
      </c>
      <c r="B475" s="186" t="str">
        <f t="shared" si="131"/>
        <v>Procurement of 2 No’s of Bulldozer Model D-155(2 No.’s)</v>
      </c>
      <c r="C475" s="45" t="str">
        <f t="shared" si="133"/>
        <v>MERC/CAPEX/20162017/01426</v>
      </c>
      <c r="D475" s="160">
        <f t="shared" si="133"/>
        <v>42768</v>
      </c>
      <c r="E475" s="110">
        <f t="shared" si="133"/>
        <v>2.5619834710743801</v>
      </c>
      <c r="F475" s="109">
        <f t="shared" si="134"/>
        <v>3.4747105785123966</v>
      </c>
      <c r="G475" s="109">
        <f t="shared" si="135"/>
        <v>3.4747105785123966</v>
      </c>
      <c r="H475" s="110">
        <f t="shared" si="136"/>
        <v>0</v>
      </c>
      <c r="I475" s="109">
        <f>'F4.2'!W15</f>
        <v>0</v>
      </c>
      <c r="J475" s="109">
        <f>'F4.2'!AV15</f>
        <v>0</v>
      </c>
      <c r="K475" s="110"/>
      <c r="L475" s="110"/>
      <c r="M475" s="110">
        <f t="shared" si="141"/>
        <v>0</v>
      </c>
      <c r="N475" s="110">
        <f t="shared" si="138"/>
        <v>0</v>
      </c>
      <c r="O475" s="173">
        <f t="shared" si="139"/>
        <v>0</v>
      </c>
      <c r="P475" s="174">
        <f t="shared" si="140"/>
        <v>0</v>
      </c>
    </row>
    <row r="476" spans="1:16" ht="15.75" hidden="1" outlineLevel="1">
      <c r="A476" s="185">
        <f t="shared" si="132"/>
        <v>8.3000000000000007</v>
      </c>
      <c r="B476" s="186" t="str">
        <f t="shared" si="131"/>
        <v>Modification below primary crusher chutes 15A/B &amp; Conv.02</v>
      </c>
      <c r="C476" s="45" t="str">
        <f t="shared" si="133"/>
        <v>MERC/CAPEX/20162017/01426</v>
      </c>
      <c r="D476" s="160">
        <f t="shared" si="133"/>
        <v>42768</v>
      </c>
      <c r="E476" s="110">
        <f t="shared" si="133"/>
        <v>0.42975206611570249</v>
      </c>
      <c r="F476" s="109">
        <f t="shared" si="134"/>
        <v>0.38033057851239671</v>
      </c>
      <c r="G476" s="109">
        <f t="shared" si="135"/>
        <v>0.38033057851239671</v>
      </c>
      <c r="H476" s="110">
        <f t="shared" si="136"/>
        <v>0</v>
      </c>
      <c r="I476" s="109">
        <f>'F4.2'!W16</f>
        <v>0</v>
      </c>
      <c r="J476" s="109">
        <f>'F4.2'!AV16</f>
        <v>0</v>
      </c>
      <c r="K476" s="110"/>
      <c r="L476" s="110"/>
      <c r="M476" s="110">
        <f t="shared" si="141"/>
        <v>0</v>
      </c>
      <c r="N476" s="110">
        <f t="shared" si="138"/>
        <v>0</v>
      </c>
      <c r="O476" s="173">
        <f t="shared" si="139"/>
        <v>0</v>
      </c>
      <c r="P476" s="174">
        <f t="shared" si="140"/>
        <v>0</v>
      </c>
    </row>
    <row r="477" spans="1:16" ht="15.75" hidden="1" outlineLevel="1">
      <c r="A477" s="185">
        <f t="shared" si="132"/>
        <v>8.4</v>
      </c>
      <c r="B477" s="186" t="str">
        <f t="shared" si="131"/>
        <v>New helical gear box for various conveyors</v>
      </c>
      <c r="C477" s="45" t="str">
        <f t="shared" si="133"/>
        <v>MERC/CAPEX/20162017/01426</v>
      </c>
      <c r="D477" s="160">
        <f t="shared" si="133"/>
        <v>42768</v>
      </c>
      <c r="E477" s="110">
        <f t="shared" si="133"/>
        <v>0.79338842975206614</v>
      </c>
      <c r="F477" s="109">
        <f t="shared" si="134"/>
        <v>0</v>
      </c>
      <c r="G477" s="109">
        <f t="shared" si="135"/>
        <v>0</v>
      </c>
      <c r="H477" s="110">
        <f t="shared" si="136"/>
        <v>0</v>
      </c>
      <c r="I477" s="109">
        <f>'F4.2'!W17</f>
        <v>0</v>
      </c>
      <c r="J477" s="109">
        <f>'F4.2'!AV17</f>
        <v>0</v>
      </c>
      <c r="K477" s="110"/>
      <c r="L477" s="110"/>
      <c r="M477" s="110">
        <f t="shared" si="141"/>
        <v>0</v>
      </c>
      <c r="N477" s="110">
        <f t="shared" si="138"/>
        <v>0</v>
      </c>
      <c r="O477" s="173">
        <f t="shared" si="139"/>
        <v>0</v>
      </c>
      <c r="P477" s="174">
        <f t="shared" si="140"/>
        <v>0</v>
      </c>
    </row>
    <row r="478" spans="1:16" ht="15.75" hidden="1" outlineLevel="1">
      <c r="A478" s="185">
        <f t="shared" si="132"/>
        <v>8.5</v>
      </c>
      <c r="B478" s="186" t="str">
        <f t="shared" si="131"/>
        <v xml:space="preserve">Procurement of Elecon Make Ring Granulator Type TK-09-38B </v>
      </c>
      <c r="C478" s="45" t="str">
        <f t="shared" si="133"/>
        <v>MERC/CAPEX/20162017/01426</v>
      </c>
      <c r="D478" s="160">
        <f t="shared" si="133"/>
        <v>42768</v>
      </c>
      <c r="E478" s="110">
        <f t="shared" si="133"/>
        <v>0.53719008264462809</v>
      </c>
      <c r="F478" s="109">
        <f t="shared" si="134"/>
        <v>0</v>
      </c>
      <c r="G478" s="109">
        <f t="shared" si="135"/>
        <v>0</v>
      </c>
      <c r="H478" s="110">
        <f t="shared" si="136"/>
        <v>0</v>
      </c>
      <c r="I478" s="109">
        <f>'F4.2'!W18</f>
        <v>0</v>
      </c>
      <c r="J478" s="109">
        <f>'F4.2'!AV18</f>
        <v>0</v>
      </c>
      <c r="K478" s="110"/>
      <c r="L478" s="110"/>
      <c r="M478" s="110">
        <f t="shared" si="141"/>
        <v>0</v>
      </c>
      <c r="N478" s="110">
        <f t="shared" si="138"/>
        <v>0</v>
      </c>
      <c r="O478" s="173">
        <f t="shared" si="139"/>
        <v>0</v>
      </c>
      <c r="P478" s="174">
        <f t="shared" si="140"/>
        <v>0</v>
      </c>
    </row>
    <row r="479" spans="1:16" ht="15.75" hidden="1" outlineLevel="1">
      <c r="A479" s="185">
        <f t="shared" si="132"/>
        <v>8.6</v>
      </c>
      <c r="B479" s="186" t="str">
        <f t="shared" si="131"/>
        <v>Procurement of Elecon Make Ring Granulator Type TK6 32B Ring Granulator</v>
      </c>
      <c r="C479" s="45" t="str">
        <f t="shared" si="133"/>
        <v>MERC/CAPEX/20162017/01426</v>
      </c>
      <c r="D479" s="160">
        <f t="shared" si="133"/>
        <v>42768</v>
      </c>
      <c r="E479" s="110">
        <f t="shared" si="133"/>
        <v>0.33884297520661155</v>
      </c>
      <c r="F479" s="109">
        <f t="shared" si="134"/>
        <v>0</v>
      </c>
      <c r="G479" s="109">
        <f t="shared" si="135"/>
        <v>0</v>
      </c>
      <c r="H479" s="110">
        <f t="shared" si="136"/>
        <v>0</v>
      </c>
      <c r="I479" s="109">
        <f>'F4.2'!W19</f>
        <v>0</v>
      </c>
      <c r="J479" s="109">
        <f>'F4.2'!AV19</f>
        <v>0</v>
      </c>
      <c r="K479" s="110"/>
      <c r="L479" s="110"/>
      <c r="M479" s="110">
        <f t="shared" si="141"/>
        <v>0</v>
      </c>
      <c r="N479" s="110">
        <f t="shared" si="138"/>
        <v>0</v>
      </c>
      <c r="O479" s="173">
        <f t="shared" si="139"/>
        <v>0</v>
      </c>
      <c r="P479" s="174">
        <f t="shared" si="140"/>
        <v>0</v>
      </c>
    </row>
    <row r="480" spans="1:16" ht="15.75" hidden="1" outlineLevel="1">
      <c r="A480" s="185">
        <f t="shared" si="132"/>
        <v>0</v>
      </c>
      <c r="B480" s="186" t="str">
        <f t="shared" si="131"/>
        <v>IDC</v>
      </c>
      <c r="C480" s="45" t="str">
        <f t="shared" si="133"/>
        <v>MERC/CAPEX/20162017/01426</v>
      </c>
      <c r="D480" s="160">
        <f t="shared" si="133"/>
        <v>42768</v>
      </c>
      <c r="E480" s="110">
        <f t="shared" si="133"/>
        <v>0.35537190082644626</v>
      </c>
      <c r="F480" s="109">
        <f t="shared" si="134"/>
        <v>0</v>
      </c>
      <c r="G480" s="109">
        <f t="shared" si="135"/>
        <v>0</v>
      </c>
      <c r="H480" s="110">
        <f t="shared" si="136"/>
        <v>0</v>
      </c>
      <c r="I480" s="109">
        <f>'F4.2'!W20</f>
        <v>0</v>
      </c>
      <c r="J480" s="109">
        <f>'F4.2'!AV20</f>
        <v>0</v>
      </c>
      <c r="K480" s="110"/>
      <c r="L480" s="110"/>
      <c r="M480" s="110">
        <f t="shared" si="141"/>
        <v>0</v>
      </c>
      <c r="N480" s="110">
        <f t="shared" si="138"/>
        <v>0</v>
      </c>
      <c r="O480" s="173">
        <f t="shared" si="139"/>
        <v>0</v>
      </c>
      <c r="P480" s="174">
        <f t="shared" si="140"/>
        <v>0</v>
      </c>
    </row>
    <row r="481" spans="1:16" ht="31.5" hidden="1" outlineLevel="1">
      <c r="A481" s="177">
        <f t="shared" si="132"/>
        <v>9</v>
      </c>
      <c r="B481" s="178" t="str">
        <f t="shared" si="131"/>
        <v>Construction of 1st raising of Ash bund from T.B.L. 258M to 264M at Bhusawal TPS</v>
      </c>
      <c r="C481" s="40" t="str">
        <f t="shared" si="133"/>
        <v>MERC/CAPEX/20172018/4267</v>
      </c>
      <c r="D481" s="159">
        <f t="shared" si="133"/>
        <v>43006</v>
      </c>
      <c r="E481" s="109">
        <f t="shared" si="133"/>
        <v>64.22</v>
      </c>
      <c r="F481" s="109">
        <f t="shared" si="134"/>
        <v>0</v>
      </c>
      <c r="G481" s="109">
        <f t="shared" si="135"/>
        <v>0</v>
      </c>
      <c r="H481" s="109">
        <f t="shared" si="136"/>
        <v>0</v>
      </c>
      <c r="I481" s="109">
        <f>'F4.2'!W21</f>
        <v>0</v>
      </c>
      <c r="J481" s="109">
        <f>'F4.2'!AV21</f>
        <v>0</v>
      </c>
      <c r="K481" s="109"/>
      <c r="L481" s="109"/>
      <c r="M481" s="109">
        <f t="shared" si="141"/>
        <v>0</v>
      </c>
      <c r="N481" s="109">
        <f t="shared" si="138"/>
        <v>0</v>
      </c>
      <c r="O481" s="173">
        <f t="shared" si="139"/>
        <v>0</v>
      </c>
      <c r="P481" s="174">
        <f t="shared" si="140"/>
        <v>0</v>
      </c>
    </row>
    <row r="482" spans="1:16" ht="31.5" hidden="1" outlineLevel="1">
      <c r="A482" s="185">
        <f t="shared" si="132"/>
        <v>9.1</v>
      </c>
      <c r="B482" s="186" t="str">
        <f t="shared" si="131"/>
        <v>Construction of 1st raising of Ash bund from T.B.L. 258M to 264M at Bhusawal TPS</v>
      </c>
      <c r="C482" s="45" t="str">
        <f t="shared" si="133"/>
        <v>MERC/CAPEX/20172018/4267</v>
      </c>
      <c r="D482" s="160">
        <f t="shared" si="133"/>
        <v>43006</v>
      </c>
      <c r="E482" s="110">
        <f t="shared" si="133"/>
        <v>64.22</v>
      </c>
      <c r="F482" s="109">
        <f t="shared" si="134"/>
        <v>64.498238246301369</v>
      </c>
      <c r="G482" s="109">
        <f t="shared" si="135"/>
        <v>64.498238246301369</v>
      </c>
      <c r="H482" s="110">
        <f t="shared" si="136"/>
        <v>0</v>
      </c>
      <c r="I482" s="109">
        <f>'F4.2'!W22</f>
        <v>0</v>
      </c>
      <c r="J482" s="109">
        <f>'F4.2'!AV22</f>
        <v>0</v>
      </c>
      <c r="K482" s="110"/>
      <c r="L482" s="110"/>
      <c r="M482" s="110">
        <f t="shared" si="141"/>
        <v>0</v>
      </c>
      <c r="N482" s="110">
        <f t="shared" si="138"/>
        <v>0</v>
      </c>
      <c r="O482" s="173">
        <f t="shared" si="139"/>
        <v>0</v>
      </c>
      <c r="P482" s="174">
        <f t="shared" si="140"/>
        <v>0</v>
      </c>
    </row>
    <row r="483" spans="1:16" ht="31.5" hidden="1" outlineLevel="1">
      <c r="A483" s="177">
        <f t="shared" si="132"/>
        <v>10</v>
      </c>
      <c r="B483" s="178" t="str">
        <f t="shared" si="131"/>
        <v>Augmentation of Ash Evacuation System &amp; Procurement of BCW Pump Motors at Bhusawal &amp; Khaperkheda TPS 500 MW Units</v>
      </c>
      <c r="C483" s="40" t="str">
        <f t="shared" si="133"/>
        <v>MERC/CAPEX/20172018/4782</v>
      </c>
      <c r="D483" s="159">
        <f t="shared" si="133"/>
        <v>43067</v>
      </c>
      <c r="E483" s="109">
        <f t="shared" si="133"/>
        <v>17.439999999999998</v>
      </c>
      <c r="F483" s="109">
        <f t="shared" si="134"/>
        <v>0</v>
      </c>
      <c r="G483" s="109">
        <f t="shared" si="135"/>
        <v>0</v>
      </c>
      <c r="H483" s="109">
        <f t="shared" si="136"/>
        <v>0</v>
      </c>
      <c r="I483" s="109">
        <f>'F4.2'!W23</f>
        <v>0</v>
      </c>
      <c r="J483" s="109">
        <f>'F4.2'!AV23</f>
        <v>0</v>
      </c>
      <c r="K483" s="109"/>
      <c r="L483" s="109"/>
      <c r="M483" s="109">
        <f t="shared" si="141"/>
        <v>0</v>
      </c>
      <c r="N483" s="109">
        <f t="shared" si="138"/>
        <v>0</v>
      </c>
      <c r="O483" s="173">
        <f t="shared" si="139"/>
        <v>0</v>
      </c>
      <c r="P483" s="174">
        <f t="shared" si="140"/>
        <v>0</v>
      </c>
    </row>
    <row r="484" spans="1:16" ht="31.5" hidden="1" outlineLevel="1">
      <c r="A484" s="185">
        <f t="shared" si="132"/>
        <v>10.1</v>
      </c>
      <c r="B484" s="186" t="str">
        <f t="shared" si="131"/>
        <v>Installation of standby Buffer Hopper parallel to existing pair of buffer hoppers</v>
      </c>
      <c r="C484" s="45" t="str">
        <f t="shared" si="133"/>
        <v>MERC/CAPEX/20172018/4782</v>
      </c>
      <c r="D484" s="160">
        <f t="shared" si="133"/>
        <v>43067</v>
      </c>
      <c r="E484" s="110">
        <f t="shared" si="133"/>
        <v>11.5</v>
      </c>
      <c r="F484" s="109">
        <f t="shared" si="134"/>
        <v>0</v>
      </c>
      <c r="G484" s="109">
        <f t="shared" si="135"/>
        <v>0</v>
      </c>
      <c r="H484" s="110">
        <f t="shared" si="136"/>
        <v>0</v>
      </c>
      <c r="I484" s="109">
        <f>'F4.2'!W24</f>
        <v>0</v>
      </c>
      <c r="J484" s="109">
        <f>'F4.2'!AV24</f>
        <v>0</v>
      </c>
      <c r="K484" s="110"/>
      <c r="L484" s="110"/>
      <c r="M484" s="110">
        <f t="shared" si="141"/>
        <v>0</v>
      </c>
      <c r="N484" s="110">
        <f t="shared" si="138"/>
        <v>0</v>
      </c>
      <c r="O484" s="173">
        <f t="shared" si="139"/>
        <v>0</v>
      </c>
      <c r="P484" s="174">
        <f t="shared" si="140"/>
        <v>0</v>
      </c>
    </row>
    <row r="485" spans="1:16" ht="31.5" hidden="1" outlineLevel="1">
      <c r="A485" s="185">
        <f t="shared" si="132"/>
        <v>10.199999999999999</v>
      </c>
      <c r="B485" s="186" t="str">
        <f t="shared" si="131"/>
        <v>Installation of additional vacuum pump for every two passes, near to intermediate hopper.</v>
      </c>
      <c r="C485" s="45" t="str">
        <f t="shared" si="133"/>
        <v>MERC/CAPEX/20172018/4782</v>
      </c>
      <c r="D485" s="160">
        <f t="shared" si="133"/>
        <v>43067</v>
      </c>
      <c r="E485" s="110">
        <f t="shared" si="133"/>
        <v>0.6</v>
      </c>
      <c r="F485" s="109">
        <f t="shared" si="134"/>
        <v>0</v>
      </c>
      <c r="G485" s="109">
        <f t="shared" si="135"/>
        <v>0</v>
      </c>
      <c r="H485" s="110">
        <f t="shared" si="136"/>
        <v>0</v>
      </c>
      <c r="I485" s="109">
        <f>'F4.2'!W25</f>
        <v>0</v>
      </c>
      <c r="J485" s="109">
        <f>'F4.2'!AV25</f>
        <v>0</v>
      </c>
      <c r="K485" s="110"/>
      <c r="L485" s="110"/>
      <c r="M485" s="110">
        <f t="shared" si="141"/>
        <v>0</v>
      </c>
      <c r="N485" s="110">
        <f t="shared" si="138"/>
        <v>0</v>
      </c>
      <c r="O485" s="173">
        <f t="shared" si="139"/>
        <v>0</v>
      </c>
      <c r="P485" s="174">
        <f t="shared" si="140"/>
        <v>0</v>
      </c>
    </row>
    <row r="486" spans="1:16" ht="63" hidden="1" outlineLevel="1">
      <c r="A486" s="185">
        <f t="shared" si="132"/>
        <v>10.3</v>
      </c>
      <c r="B486" s="186" t="str">
        <f t="shared" si="131"/>
        <v>Procurement of 02 Nos of M/s Torishima, Japan make, 350 KW, 6.6KV, Boiler Circulating Water (BCW) Pump Motors (without pump casing) with 02 lots of recommended Electrical &amp; C&amp;I spares for Bhusawal and Khaparkheda TPS 500MW.</v>
      </c>
      <c r="C486" s="45" t="str">
        <f t="shared" si="133"/>
        <v>MERC/CAPEX/20172018/4782</v>
      </c>
      <c r="D486" s="160">
        <f t="shared" si="133"/>
        <v>43067</v>
      </c>
      <c r="E486" s="110">
        <f t="shared" si="133"/>
        <v>4.24</v>
      </c>
      <c r="F486" s="109">
        <f t="shared" si="134"/>
        <v>4.6696428000000001</v>
      </c>
      <c r="G486" s="109">
        <f t="shared" si="135"/>
        <v>4.6696428000000001</v>
      </c>
      <c r="H486" s="110">
        <f t="shared" si="136"/>
        <v>0</v>
      </c>
      <c r="I486" s="109">
        <f>'F4.2'!W26</f>
        <v>0</v>
      </c>
      <c r="J486" s="109">
        <f>'F4.2'!AV26</f>
        <v>0</v>
      </c>
      <c r="K486" s="110"/>
      <c r="L486" s="110"/>
      <c r="M486" s="110">
        <f t="shared" si="141"/>
        <v>0</v>
      </c>
      <c r="N486" s="110">
        <f t="shared" si="138"/>
        <v>0</v>
      </c>
      <c r="O486" s="173">
        <f t="shared" si="139"/>
        <v>0</v>
      </c>
      <c r="P486" s="174">
        <f t="shared" si="140"/>
        <v>0</v>
      </c>
    </row>
    <row r="487" spans="1:16" ht="31.5" hidden="1" outlineLevel="1">
      <c r="A487" s="185">
        <f t="shared" si="132"/>
        <v>10.4</v>
      </c>
      <c r="B487" s="186" t="str">
        <f t="shared" si="131"/>
        <v>Procurement of complete ACVF drive module comprising of 2 Nos. of Supply and 3 Nos. of  Inverter modules for GEHO pumps</v>
      </c>
      <c r="C487" s="45" t="str">
        <f t="shared" si="133"/>
        <v>MERC/CAPEX/20172018/4782</v>
      </c>
      <c r="D487" s="160">
        <f t="shared" si="133"/>
        <v>43067</v>
      </c>
      <c r="E487" s="110">
        <f t="shared" si="133"/>
        <v>0.95</v>
      </c>
      <c r="F487" s="109">
        <f t="shared" si="134"/>
        <v>0.92864275500000004</v>
      </c>
      <c r="G487" s="109">
        <f t="shared" si="135"/>
        <v>0.92864275500000004</v>
      </c>
      <c r="H487" s="110">
        <f t="shared" si="136"/>
        <v>0</v>
      </c>
      <c r="I487" s="109">
        <f>'F4.2'!W27</f>
        <v>0</v>
      </c>
      <c r="J487" s="109">
        <f>'F4.2'!AV27</f>
        <v>0</v>
      </c>
      <c r="K487" s="110"/>
      <c r="L487" s="110"/>
      <c r="M487" s="110">
        <f t="shared" si="141"/>
        <v>0</v>
      </c>
      <c r="N487" s="110">
        <f t="shared" si="138"/>
        <v>0</v>
      </c>
      <c r="O487" s="173">
        <f t="shared" si="139"/>
        <v>0</v>
      </c>
      <c r="P487" s="174">
        <f t="shared" si="140"/>
        <v>0</v>
      </c>
    </row>
    <row r="488" spans="1:16" ht="31.5" hidden="1" outlineLevel="1">
      <c r="A488" s="185">
        <f t="shared" si="132"/>
        <v>10.5</v>
      </c>
      <c r="B488" s="186" t="str">
        <f t="shared" si="131"/>
        <v>Supply, erection and commissioning of 24VDC, 100A Float &amp; Float cum Boost Battery Charger with 325Ah Battery Bank for CWPH at BTPS 2x500 MW.</v>
      </c>
      <c r="C488" s="45" t="str">
        <f t="shared" si="133"/>
        <v>MERC/CAPEX/20172018/4782</v>
      </c>
      <c r="D488" s="160">
        <f t="shared" si="133"/>
        <v>43067</v>
      </c>
      <c r="E488" s="110">
        <f t="shared" si="133"/>
        <v>0.15</v>
      </c>
      <c r="F488" s="109">
        <f t="shared" si="134"/>
        <v>0.157884</v>
      </c>
      <c r="G488" s="109">
        <f t="shared" si="135"/>
        <v>0.157884</v>
      </c>
      <c r="H488" s="110">
        <f t="shared" si="136"/>
        <v>0</v>
      </c>
      <c r="I488" s="109">
        <f>'F4.2'!W28</f>
        <v>0</v>
      </c>
      <c r="J488" s="109">
        <f>'F4.2'!AV28</f>
        <v>0</v>
      </c>
      <c r="K488" s="110"/>
      <c r="L488" s="110"/>
      <c r="M488" s="110">
        <f t="shared" si="141"/>
        <v>0</v>
      </c>
      <c r="N488" s="110">
        <f t="shared" si="138"/>
        <v>0</v>
      </c>
      <c r="O488" s="173">
        <f t="shared" si="139"/>
        <v>0</v>
      </c>
      <c r="P488" s="174">
        <f t="shared" si="140"/>
        <v>0</v>
      </c>
    </row>
    <row r="489" spans="1:16" ht="15.75" hidden="1" outlineLevel="1">
      <c r="A489" s="185">
        <f t="shared" si="132"/>
        <v>0</v>
      </c>
      <c r="B489" s="186" t="str">
        <f t="shared" si="131"/>
        <v xml:space="preserve">IDC </v>
      </c>
      <c r="C489" s="45" t="str">
        <f t="shared" si="133"/>
        <v>MERC/CAPEX/20172018/4782</v>
      </c>
      <c r="D489" s="160">
        <f t="shared" si="133"/>
        <v>43067</v>
      </c>
      <c r="E489" s="110">
        <f t="shared" si="133"/>
        <v>0</v>
      </c>
      <c r="F489" s="109">
        <f t="shared" si="134"/>
        <v>0</v>
      </c>
      <c r="G489" s="109">
        <f t="shared" si="135"/>
        <v>0</v>
      </c>
      <c r="H489" s="110">
        <f t="shared" si="136"/>
        <v>0</v>
      </c>
      <c r="I489" s="109">
        <f>'F4.2'!W29</f>
        <v>0</v>
      </c>
      <c r="J489" s="109">
        <f>'F4.2'!AV29</f>
        <v>0</v>
      </c>
      <c r="K489" s="110"/>
      <c r="L489" s="110"/>
      <c r="M489" s="110">
        <f t="shared" si="141"/>
        <v>0</v>
      </c>
      <c r="N489" s="110">
        <f t="shared" si="138"/>
        <v>0</v>
      </c>
      <c r="O489" s="173">
        <f t="shared" si="139"/>
        <v>0</v>
      </c>
      <c r="P489" s="174">
        <f t="shared" si="140"/>
        <v>0</v>
      </c>
    </row>
    <row r="490" spans="1:16" ht="15.75" hidden="1" outlineLevel="1">
      <c r="A490" s="177">
        <f t="shared" si="132"/>
        <v>11</v>
      </c>
      <c r="B490" s="178" t="str">
        <f t="shared" si="131"/>
        <v>Various schemes for renovation of colony at Bhusawal TPS</v>
      </c>
      <c r="C490" s="40" t="str">
        <f t="shared" ref="C490:E509" si="142">C260</f>
        <v>MERC/CAPEX/20172018/0221</v>
      </c>
      <c r="D490" s="159">
        <f t="shared" si="142"/>
        <v>43143</v>
      </c>
      <c r="E490" s="109">
        <f t="shared" si="142"/>
        <v>19.334125999999998</v>
      </c>
      <c r="F490" s="109">
        <f t="shared" si="134"/>
        <v>0</v>
      </c>
      <c r="G490" s="109">
        <f t="shared" si="135"/>
        <v>0</v>
      </c>
      <c r="H490" s="109">
        <f t="shared" si="136"/>
        <v>0</v>
      </c>
      <c r="I490" s="109">
        <f>'F4.2'!W30</f>
        <v>0</v>
      </c>
      <c r="J490" s="109">
        <f>'F4.2'!AV30</f>
        <v>0</v>
      </c>
      <c r="K490" s="109"/>
      <c r="L490" s="109"/>
      <c r="M490" s="109">
        <f t="shared" si="141"/>
        <v>0</v>
      </c>
      <c r="N490" s="109">
        <f t="shared" si="138"/>
        <v>0</v>
      </c>
      <c r="O490" s="173">
        <f t="shared" si="139"/>
        <v>0</v>
      </c>
      <c r="P490" s="174">
        <f t="shared" si="140"/>
        <v>0</v>
      </c>
    </row>
    <row r="491" spans="1:16" ht="15.75" hidden="1" outlineLevel="1">
      <c r="A491" s="185">
        <f t="shared" si="132"/>
        <v>11.1</v>
      </c>
      <c r="B491" s="186" t="str">
        <f t="shared" si="131"/>
        <v>Renovation of staff quarters &amp; related work at BTPS Deepnagar</v>
      </c>
      <c r="C491" s="45" t="str">
        <f t="shared" si="142"/>
        <v>MERC/CAPEX/20172018/0221</v>
      </c>
      <c r="D491" s="160">
        <f t="shared" si="142"/>
        <v>43143</v>
      </c>
      <c r="E491" s="110">
        <f t="shared" si="142"/>
        <v>7.0209999999999999</v>
      </c>
      <c r="F491" s="109">
        <f t="shared" si="134"/>
        <v>5.45837182</v>
      </c>
      <c r="G491" s="109">
        <f t="shared" si="135"/>
        <v>5.45837182</v>
      </c>
      <c r="H491" s="110">
        <f t="shared" si="136"/>
        <v>0</v>
      </c>
      <c r="I491" s="109">
        <f>'F4.2'!W31</f>
        <v>0</v>
      </c>
      <c r="J491" s="109">
        <f>'F4.2'!AV31</f>
        <v>0</v>
      </c>
      <c r="K491" s="110"/>
      <c r="L491" s="110"/>
      <c r="M491" s="110">
        <f t="shared" si="141"/>
        <v>0</v>
      </c>
      <c r="N491" s="110">
        <f t="shared" si="138"/>
        <v>0</v>
      </c>
      <c r="O491" s="173">
        <f t="shared" si="139"/>
        <v>0</v>
      </c>
      <c r="P491" s="174">
        <f t="shared" si="140"/>
        <v>0</v>
      </c>
    </row>
    <row r="492" spans="1:16" ht="15.75" hidden="1" outlineLevel="1">
      <c r="A492" s="185">
        <f t="shared" si="132"/>
        <v>11.2</v>
      </c>
      <c r="B492" s="186" t="str">
        <f t="shared" si="131"/>
        <v>Colony Internal Roads at BTPS, Deepnagar</v>
      </c>
      <c r="C492" s="45" t="str">
        <f t="shared" si="142"/>
        <v>MERC/CAPEX/20172018/0221</v>
      </c>
      <c r="D492" s="160">
        <f t="shared" si="142"/>
        <v>43143</v>
      </c>
      <c r="E492" s="110">
        <f t="shared" si="142"/>
        <v>3.85</v>
      </c>
      <c r="F492" s="109">
        <f t="shared" si="134"/>
        <v>3.2500731940000001</v>
      </c>
      <c r="G492" s="109">
        <f t="shared" si="135"/>
        <v>3.2514022229999999</v>
      </c>
      <c r="H492" s="110">
        <f t="shared" si="136"/>
        <v>-1.3290289999998706E-3</v>
      </c>
      <c r="I492" s="109">
        <f>'F4.2'!W32</f>
        <v>0</v>
      </c>
      <c r="J492" s="109">
        <f>'F4.2'!AV32</f>
        <v>0</v>
      </c>
      <c r="K492" s="110"/>
      <c r="L492" s="110"/>
      <c r="M492" s="110">
        <f t="shared" si="141"/>
        <v>0</v>
      </c>
      <c r="N492" s="110">
        <f t="shared" si="138"/>
        <v>-1.3290289999998706E-3</v>
      </c>
      <c r="O492" s="173">
        <f t="shared" si="139"/>
        <v>0</v>
      </c>
      <c r="P492" s="174">
        <f t="shared" si="140"/>
        <v>0</v>
      </c>
    </row>
    <row r="493" spans="1:16" ht="15.75" hidden="1" outlineLevel="1">
      <c r="A493" s="185">
        <f t="shared" si="132"/>
        <v>11.3</v>
      </c>
      <c r="B493" s="186" t="str">
        <f t="shared" si="131"/>
        <v>Water supply , sanitary &amp; drainage works at BTPS, Deepnagar</v>
      </c>
      <c r="C493" s="45" t="str">
        <f t="shared" si="142"/>
        <v>MERC/CAPEX/20172018/0221</v>
      </c>
      <c r="D493" s="160">
        <f t="shared" si="142"/>
        <v>43143</v>
      </c>
      <c r="E493" s="110">
        <f t="shared" si="142"/>
        <v>7.3</v>
      </c>
      <c r="F493" s="109">
        <f t="shared" si="134"/>
        <v>5.8360794</v>
      </c>
      <c r="G493" s="109">
        <f t="shared" si="135"/>
        <v>5.8108501159999992</v>
      </c>
      <c r="H493" s="110">
        <f t="shared" si="136"/>
        <v>2.5229284000000796E-2</v>
      </c>
      <c r="I493" s="109">
        <f>'F4.2'!W33</f>
        <v>0</v>
      </c>
      <c r="J493" s="109">
        <f>'F4.2'!AV33</f>
        <v>0</v>
      </c>
      <c r="K493" s="110"/>
      <c r="L493" s="110"/>
      <c r="M493" s="110">
        <f t="shared" si="141"/>
        <v>0</v>
      </c>
      <c r="N493" s="110">
        <f t="shared" si="138"/>
        <v>2.5229284000000796E-2</v>
      </c>
      <c r="O493" s="173">
        <f t="shared" si="139"/>
        <v>0</v>
      </c>
      <c r="P493" s="174">
        <f t="shared" si="140"/>
        <v>0</v>
      </c>
    </row>
    <row r="494" spans="1:16" ht="15.75" hidden="1" outlineLevel="1">
      <c r="A494" s="185">
        <f t="shared" si="132"/>
        <v>11.4</v>
      </c>
      <c r="B494" s="186" t="str">
        <f t="shared" si="131"/>
        <v>Plinth protection to existing buildings at BTPS, Deepnagar</v>
      </c>
      <c r="C494" s="45" t="str">
        <f t="shared" si="142"/>
        <v>MERC/CAPEX/20172018/0221</v>
      </c>
      <c r="D494" s="160">
        <f t="shared" si="142"/>
        <v>43143</v>
      </c>
      <c r="E494" s="110">
        <f t="shared" si="142"/>
        <v>1.1631259999999999</v>
      </c>
      <c r="F494" s="109">
        <f t="shared" si="134"/>
        <v>0.91823160000000004</v>
      </c>
      <c r="G494" s="109">
        <f t="shared" si="135"/>
        <v>0.91823162200000008</v>
      </c>
      <c r="H494" s="110">
        <f t="shared" si="136"/>
        <v>-2.2000000043931323E-8</v>
      </c>
      <c r="I494" s="109">
        <f>'F4.2'!W34</f>
        <v>0</v>
      </c>
      <c r="J494" s="109">
        <f>'F4.2'!AV34</f>
        <v>0</v>
      </c>
      <c r="K494" s="110"/>
      <c r="L494" s="110"/>
      <c r="M494" s="110">
        <f t="shared" si="141"/>
        <v>0</v>
      </c>
      <c r="N494" s="110">
        <f t="shared" si="138"/>
        <v>-2.2000000043931323E-8</v>
      </c>
      <c r="O494" s="173">
        <f t="shared" si="139"/>
        <v>0</v>
      </c>
      <c r="P494" s="174">
        <f t="shared" si="140"/>
        <v>0</v>
      </c>
    </row>
    <row r="495" spans="1:16" ht="47.25" hidden="1" outlineLevel="1">
      <c r="A495" s="177">
        <f t="shared" si="132"/>
        <v>12</v>
      </c>
      <c r="B495" s="178" t="str">
        <f t="shared" si="131"/>
        <v>Pipeline from River Water Pump House (RWPH) to aquaduct over Bhogawati River and Other allied power house road works under DPR scheme at BTPS, Bhusawal</v>
      </c>
      <c r="C495" s="40" t="str">
        <f t="shared" si="142"/>
        <v>MERC/CAPEX/2018-2019/0104</v>
      </c>
      <c r="D495" s="159">
        <f t="shared" si="142"/>
        <v>43559</v>
      </c>
      <c r="E495" s="109">
        <f t="shared" si="142"/>
        <v>13.1172</v>
      </c>
      <c r="F495" s="109">
        <f t="shared" si="134"/>
        <v>0</v>
      </c>
      <c r="G495" s="109">
        <f t="shared" si="135"/>
        <v>0</v>
      </c>
      <c r="H495" s="109">
        <f t="shared" si="136"/>
        <v>0</v>
      </c>
      <c r="I495" s="109">
        <f>'F4.2'!W35</f>
        <v>0</v>
      </c>
      <c r="J495" s="109">
        <f>'F4.2'!AV35</f>
        <v>0</v>
      </c>
      <c r="K495" s="109"/>
      <c r="L495" s="109"/>
      <c r="M495" s="109">
        <f t="shared" si="141"/>
        <v>0</v>
      </c>
      <c r="N495" s="109">
        <f t="shared" si="138"/>
        <v>0</v>
      </c>
      <c r="O495" s="173">
        <f t="shared" si="139"/>
        <v>0</v>
      </c>
      <c r="P495" s="174">
        <f t="shared" si="140"/>
        <v>0</v>
      </c>
    </row>
    <row r="496" spans="1:16" ht="47.25" hidden="1" outlineLevel="1">
      <c r="A496" s="263">
        <f t="shared" si="132"/>
        <v>12.1</v>
      </c>
      <c r="B496" s="264" t="str">
        <f t="shared" si="131"/>
        <v>Providing supplying laying, jointing, testing and commissioning of 1650 mm Ø ID 8 mm thick M.S. pipeline for raw water supply from RWPH to aquaduct over Bhogawati river at, BTPS, Bhusawal.</v>
      </c>
      <c r="C496" s="45" t="str">
        <f t="shared" si="142"/>
        <v>MERC/CAPEX/2018-2019/0104</v>
      </c>
      <c r="D496" s="160">
        <f t="shared" si="142"/>
        <v>43559</v>
      </c>
      <c r="E496" s="110">
        <f t="shared" si="142"/>
        <v>7.2569999999999997</v>
      </c>
      <c r="F496" s="109">
        <f t="shared" si="134"/>
        <v>0</v>
      </c>
      <c r="G496" s="109">
        <f t="shared" si="135"/>
        <v>0</v>
      </c>
      <c r="H496" s="110">
        <f t="shared" si="136"/>
        <v>0</v>
      </c>
      <c r="I496" s="109">
        <f>'F4.2'!W36</f>
        <v>0</v>
      </c>
      <c r="J496" s="109">
        <f>'F4.2'!AV36</f>
        <v>0</v>
      </c>
      <c r="K496" s="110"/>
      <c r="L496" s="110"/>
      <c r="M496" s="110">
        <f t="shared" si="141"/>
        <v>0</v>
      </c>
      <c r="N496" s="110">
        <f t="shared" si="138"/>
        <v>0</v>
      </c>
      <c r="O496" s="173">
        <f t="shared" si="139"/>
        <v>0</v>
      </c>
      <c r="P496" s="174">
        <f t="shared" si="140"/>
        <v>0</v>
      </c>
    </row>
    <row r="497" spans="1:16" ht="31.5" hidden="1" outlineLevel="1">
      <c r="A497" s="263">
        <f t="shared" si="132"/>
        <v>12.2</v>
      </c>
      <c r="B497" s="264" t="str">
        <f t="shared" si="131"/>
        <v>Construction of WBM and Bituminous road along inlet &amp; outlet canals and concreate road along periphery of Major store at BTPS, Bhusawal.</v>
      </c>
      <c r="C497" s="45" t="str">
        <f t="shared" si="142"/>
        <v>MERC/CAPEX/2018-2019/0104</v>
      </c>
      <c r="D497" s="160">
        <f t="shared" si="142"/>
        <v>43559</v>
      </c>
      <c r="E497" s="110">
        <f t="shared" si="142"/>
        <v>4.22</v>
      </c>
      <c r="F497" s="109">
        <f t="shared" si="134"/>
        <v>3.8304708600000001</v>
      </c>
      <c r="G497" s="109">
        <f t="shared" si="135"/>
        <v>3.8304708869999997</v>
      </c>
      <c r="H497" s="110">
        <f t="shared" si="136"/>
        <v>-2.6999999569454758E-8</v>
      </c>
      <c r="I497" s="109">
        <f>'F4.2'!W37</f>
        <v>0</v>
      </c>
      <c r="J497" s="109">
        <f>'F4.2'!AV37</f>
        <v>0</v>
      </c>
      <c r="K497" s="110"/>
      <c r="L497" s="110"/>
      <c r="M497" s="110">
        <f t="shared" si="141"/>
        <v>0</v>
      </c>
      <c r="N497" s="110">
        <f t="shared" si="138"/>
        <v>-2.6999999569454758E-8</v>
      </c>
      <c r="O497" s="173">
        <f t="shared" si="139"/>
        <v>0</v>
      </c>
      <c r="P497" s="174">
        <f t="shared" si="140"/>
        <v>0</v>
      </c>
    </row>
    <row r="498" spans="1:16" ht="31.5" hidden="1" outlineLevel="1">
      <c r="A498" s="185">
        <f t="shared" si="132"/>
        <v>12.3</v>
      </c>
      <c r="B498" s="186" t="str">
        <f t="shared" si="131"/>
        <v>Work of construction of self-supporting steel roofing system for a major store godown shed of span 25M at BTPS, Deepnagar.</v>
      </c>
      <c r="C498" s="45" t="str">
        <f t="shared" si="142"/>
        <v>MERC/CAPEX/2018-2019/0104</v>
      </c>
      <c r="D498" s="160">
        <f t="shared" si="142"/>
        <v>43559</v>
      </c>
      <c r="E498" s="110">
        <f t="shared" si="142"/>
        <v>1.6401999999999999</v>
      </c>
      <c r="F498" s="109">
        <f t="shared" si="134"/>
        <v>0.27</v>
      </c>
      <c r="G498" s="109">
        <f t="shared" si="135"/>
        <v>1.6376399460000002</v>
      </c>
      <c r="H498" s="110">
        <f t="shared" si="136"/>
        <v>-1.3676399460000002</v>
      </c>
      <c r="I498" s="109">
        <f>'F4.2'!W38</f>
        <v>0</v>
      </c>
      <c r="J498" s="109">
        <f>'F4.2'!AV38</f>
        <v>0</v>
      </c>
      <c r="K498" s="110"/>
      <c r="L498" s="110"/>
      <c r="M498" s="110">
        <f t="shared" si="141"/>
        <v>0</v>
      </c>
      <c r="N498" s="110">
        <f t="shared" si="138"/>
        <v>-1.3676399460000002</v>
      </c>
      <c r="O498" s="173">
        <f t="shared" si="139"/>
        <v>0</v>
      </c>
      <c r="P498" s="174">
        <f t="shared" si="140"/>
        <v>0</v>
      </c>
    </row>
    <row r="499" spans="1:16" ht="15.75" hidden="1" outlineLevel="1">
      <c r="A499" s="263">
        <f t="shared" si="132"/>
        <v>0</v>
      </c>
      <c r="B499" s="264" t="str">
        <f t="shared" si="131"/>
        <v>IDC</v>
      </c>
      <c r="C499" s="45" t="str">
        <f t="shared" si="142"/>
        <v>MERC/CAPEX/2018-2019/0104</v>
      </c>
      <c r="D499" s="160">
        <f t="shared" si="142"/>
        <v>43559</v>
      </c>
      <c r="E499" s="110">
        <f t="shared" si="142"/>
        <v>0</v>
      </c>
      <c r="F499" s="109">
        <f t="shared" si="134"/>
        <v>0.14917520000000001</v>
      </c>
      <c r="G499" s="109">
        <f t="shared" si="135"/>
        <v>0.14917520000000001</v>
      </c>
      <c r="H499" s="110">
        <f t="shared" si="136"/>
        <v>0</v>
      </c>
      <c r="I499" s="109">
        <f>'F4.2'!W39</f>
        <v>0</v>
      </c>
      <c r="J499" s="109">
        <f>'F4.2'!AV39</f>
        <v>0</v>
      </c>
      <c r="K499" s="110"/>
      <c r="L499" s="110"/>
      <c r="M499" s="110">
        <f t="shared" si="141"/>
        <v>0</v>
      </c>
      <c r="N499" s="110">
        <f t="shared" si="138"/>
        <v>0</v>
      </c>
      <c r="O499" s="173">
        <f t="shared" si="139"/>
        <v>0</v>
      </c>
      <c r="P499" s="174">
        <f t="shared" si="140"/>
        <v>0</v>
      </c>
    </row>
    <row r="500" spans="1:16" ht="47.25" hidden="1" outlineLevel="1">
      <c r="A500" s="177">
        <f t="shared" si="132"/>
        <v>13</v>
      </c>
      <c r="B500" s="178" t="str">
        <f t="shared" ref="B500:B531" si="143">B270</f>
        <v>Supply, erection, commissioning &amp; site testing of 220 V, 2035 AH, Station Battery Sets (4 Nos.) and 24 V, 2250 AH, SG/TG &amp; BOP Battery Sets (8 Nos.) for U# 4 &amp; 5 along with accessories at 2 x 500 MW BTPS, Bhusawal</v>
      </c>
      <c r="C500" s="40" t="str">
        <f t="shared" si="142"/>
        <v>MERC/CAPEX/2017-2018/1226</v>
      </c>
      <c r="D500" s="159">
        <f t="shared" si="142"/>
        <v>43322</v>
      </c>
      <c r="E500" s="109">
        <f t="shared" si="142"/>
        <v>11.59</v>
      </c>
      <c r="F500" s="109">
        <f t="shared" si="134"/>
        <v>0</v>
      </c>
      <c r="G500" s="109">
        <f t="shared" si="135"/>
        <v>0</v>
      </c>
      <c r="H500" s="109">
        <f t="shared" si="136"/>
        <v>0</v>
      </c>
      <c r="I500" s="109">
        <f>'F4.2'!W40</f>
        <v>0</v>
      </c>
      <c r="J500" s="109">
        <f>'F4.2'!AV40</f>
        <v>0</v>
      </c>
      <c r="K500" s="109"/>
      <c r="L500" s="109"/>
      <c r="M500" s="109">
        <f t="shared" si="141"/>
        <v>0</v>
      </c>
      <c r="N500" s="109">
        <f t="shared" si="138"/>
        <v>0</v>
      </c>
      <c r="O500" s="173">
        <f t="shared" si="139"/>
        <v>0</v>
      </c>
      <c r="P500" s="174">
        <f t="shared" si="140"/>
        <v>0</v>
      </c>
    </row>
    <row r="501" spans="1:16" ht="47.25" hidden="1" outlineLevel="1">
      <c r="A501" s="185">
        <f t="shared" si="132"/>
        <v>13.1</v>
      </c>
      <c r="B501" s="186" t="str">
        <f t="shared" si="143"/>
        <v>Supply, erection, commissioning &amp; site testing of 220V, 2035 AH Station Battery Sets (02 Nos.) and 24V, 2250AH, SG/TG &amp; BOP Battery Set (04 Nos.) along with accessories for Unit No.5 at BTPS 2x500MW.</v>
      </c>
      <c r="C501" s="45" t="str">
        <f t="shared" si="142"/>
        <v>MERC/CAPEX/2017-2018/1226</v>
      </c>
      <c r="D501" s="160">
        <f t="shared" si="142"/>
        <v>43322</v>
      </c>
      <c r="E501" s="110">
        <f t="shared" si="142"/>
        <v>5.7949999999999999</v>
      </c>
      <c r="F501" s="109">
        <f t="shared" si="134"/>
        <v>6.3739579500000003</v>
      </c>
      <c r="G501" s="109">
        <f t="shared" si="135"/>
        <v>6.3739579500000003</v>
      </c>
      <c r="H501" s="110">
        <f t="shared" si="136"/>
        <v>0</v>
      </c>
      <c r="I501" s="109">
        <f>'F4.2'!W41</f>
        <v>0</v>
      </c>
      <c r="J501" s="109">
        <f>'F4.2'!AV41</f>
        <v>0</v>
      </c>
      <c r="K501" s="110"/>
      <c r="L501" s="110"/>
      <c r="M501" s="110">
        <f t="shared" si="141"/>
        <v>0</v>
      </c>
      <c r="N501" s="110">
        <f t="shared" si="138"/>
        <v>0</v>
      </c>
      <c r="O501" s="173">
        <f t="shared" si="139"/>
        <v>0</v>
      </c>
      <c r="P501" s="174">
        <f t="shared" si="140"/>
        <v>0</v>
      </c>
    </row>
    <row r="502" spans="1:16" ht="47.25" hidden="1" outlineLevel="1">
      <c r="A502" s="185">
        <f t="shared" ref="A502:A533" si="144">A272</f>
        <v>13.2</v>
      </c>
      <c r="B502" s="186" t="str">
        <f t="shared" si="143"/>
        <v>Supply, erection, commissioning &amp; site testing of 220V, 2035 AH Station Battery Sets (02 Nos.) and 24V, 2250AH, SG/TG &amp; BOP Battery Set (04 Nos.) along with accessories for Unit No.4 at BTPS 2x500MW.</v>
      </c>
      <c r="C502" s="45" t="str">
        <f t="shared" si="142"/>
        <v>MERC/CAPEX/2017-2018/1226</v>
      </c>
      <c r="D502" s="160">
        <f t="shared" si="142"/>
        <v>43322</v>
      </c>
      <c r="E502" s="110">
        <f t="shared" si="142"/>
        <v>5.7949999999999999</v>
      </c>
      <c r="F502" s="109">
        <f t="shared" ref="F502:F533" si="145">F272+I272</f>
        <v>6.3227326000000001</v>
      </c>
      <c r="G502" s="109">
        <f t="shared" ref="G502:G533" si="146">G272+M272</f>
        <v>6.3227326000000001</v>
      </c>
      <c r="H502" s="110">
        <f t="shared" si="136"/>
        <v>0</v>
      </c>
      <c r="I502" s="109">
        <f>'F4.2'!W42</f>
        <v>0</v>
      </c>
      <c r="J502" s="109">
        <f>'F4.2'!AV42</f>
        <v>0</v>
      </c>
      <c r="K502" s="110"/>
      <c r="L502" s="110"/>
      <c r="M502" s="110">
        <f t="shared" si="141"/>
        <v>0</v>
      </c>
      <c r="N502" s="110">
        <f t="shared" si="138"/>
        <v>0</v>
      </c>
      <c r="O502" s="173">
        <f t="shared" si="139"/>
        <v>0</v>
      </c>
      <c r="P502" s="174">
        <f t="shared" si="140"/>
        <v>0</v>
      </c>
    </row>
    <row r="503" spans="1:16" ht="31.5" hidden="1" outlineLevel="1">
      <c r="A503" s="177">
        <f t="shared" si="144"/>
        <v>15</v>
      </c>
      <c r="B503" s="178" t="str">
        <f t="shared" si="143"/>
        <v>Flue Gas Desulphurization (FGD) System for 500 MW Units (Total 8 Nos) of MSPGCL</v>
      </c>
      <c r="C503" s="40" t="str">
        <f t="shared" si="142"/>
        <v>MERC/CAPEX/2020-2021/WFH/SBR/45</v>
      </c>
      <c r="D503" s="159">
        <f t="shared" si="142"/>
        <v>44232</v>
      </c>
      <c r="E503" s="109">
        <f t="shared" si="142"/>
        <v>869.5</v>
      </c>
      <c r="F503" s="109">
        <f t="shared" si="145"/>
        <v>0</v>
      </c>
      <c r="G503" s="109">
        <f t="shared" si="146"/>
        <v>0</v>
      </c>
      <c r="H503" s="109">
        <f t="shared" si="136"/>
        <v>0</v>
      </c>
      <c r="I503" s="109">
        <f>'F4.2'!W43</f>
        <v>0</v>
      </c>
      <c r="J503" s="109">
        <f>'F4.2'!AV43</f>
        <v>0</v>
      </c>
      <c r="K503" s="109"/>
      <c r="L503" s="109"/>
      <c r="M503" s="109">
        <f t="shared" si="141"/>
        <v>0</v>
      </c>
      <c r="N503" s="109">
        <f t="shared" si="138"/>
        <v>0</v>
      </c>
      <c r="O503" s="173">
        <f t="shared" si="139"/>
        <v>0</v>
      </c>
      <c r="P503" s="174">
        <f t="shared" si="140"/>
        <v>0</v>
      </c>
    </row>
    <row r="504" spans="1:16" ht="31.5" hidden="1" outlineLevel="1">
      <c r="A504" s="194">
        <f t="shared" si="144"/>
        <v>15.1</v>
      </c>
      <c r="B504" s="195" t="str">
        <f t="shared" si="143"/>
        <v>Flue Gas Desulphurization (FGD) System for Bhusawal Unit 4-5</v>
      </c>
      <c r="C504" s="49" t="str">
        <f t="shared" si="142"/>
        <v>MERC/CAPEX/2020-2021/WFH/SBR/45</v>
      </c>
      <c r="D504" s="160">
        <f t="shared" si="142"/>
        <v>44232</v>
      </c>
      <c r="E504" s="111">
        <f t="shared" si="142"/>
        <v>830.4</v>
      </c>
      <c r="F504" s="109">
        <f t="shared" si="145"/>
        <v>0</v>
      </c>
      <c r="G504" s="109">
        <f t="shared" si="146"/>
        <v>0</v>
      </c>
      <c r="H504" s="111">
        <f t="shared" si="136"/>
        <v>0</v>
      </c>
      <c r="I504" s="109">
        <f>'F4.2'!W44</f>
        <v>127.37</v>
      </c>
      <c r="J504" s="109">
        <f>'F4.2'!AV44</f>
        <v>127.37</v>
      </c>
      <c r="K504" s="111"/>
      <c r="L504" s="111"/>
      <c r="M504" s="111">
        <f t="shared" si="141"/>
        <v>127.37</v>
      </c>
      <c r="N504" s="111">
        <f t="shared" si="138"/>
        <v>0</v>
      </c>
      <c r="O504" s="173">
        <f t="shared" si="139"/>
        <v>127.37</v>
      </c>
      <c r="P504" s="174">
        <f t="shared" si="140"/>
        <v>0</v>
      </c>
    </row>
    <row r="505" spans="1:16" ht="31.5" hidden="1" outlineLevel="1">
      <c r="A505" s="194">
        <f t="shared" si="144"/>
        <v>0</v>
      </c>
      <c r="B505" s="199" t="str">
        <f t="shared" si="143"/>
        <v>IDC</v>
      </c>
      <c r="C505" s="49" t="str">
        <f t="shared" si="142"/>
        <v>MERC/CAPEX/2020-2021/WFH/SBR/45</v>
      </c>
      <c r="D505" s="160">
        <f t="shared" si="142"/>
        <v>44232</v>
      </c>
      <c r="E505" s="111">
        <f t="shared" si="142"/>
        <v>39.1</v>
      </c>
      <c r="F505" s="109">
        <f t="shared" si="145"/>
        <v>0</v>
      </c>
      <c r="G505" s="109">
        <f t="shared" si="146"/>
        <v>0</v>
      </c>
      <c r="H505" s="111">
        <f t="shared" si="136"/>
        <v>0</v>
      </c>
      <c r="I505" s="109">
        <f>'F4.2'!W45</f>
        <v>0</v>
      </c>
      <c r="J505" s="109">
        <f>'F4.2'!AV45</f>
        <v>0</v>
      </c>
      <c r="K505" s="111"/>
      <c r="L505" s="111"/>
      <c r="M505" s="111">
        <f t="shared" si="141"/>
        <v>0</v>
      </c>
      <c r="N505" s="111">
        <f t="shared" si="138"/>
        <v>0</v>
      </c>
      <c r="O505" s="173">
        <f t="shared" si="139"/>
        <v>0</v>
      </c>
      <c r="P505" s="174">
        <f t="shared" si="140"/>
        <v>0</v>
      </c>
    </row>
    <row r="506" spans="1:16" ht="31.5" hidden="1" outlineLevel="1">
      <c r="A506" s="177">
        <f t="shared" si="144"/>
        <v>16</v>
      </c>
      <c r="B506" s="178" t="str">
        <f t="shared" si="143"/>
        <v>Procurement of two BFP Cartridges &amp; one rotor of Turbine driven BFP &amp; at 500MW BTPS, Bhusawal</v>
      </c>
      <c r="C506" s="40" t="str">
        <f t="shared" si="142"/>
        <v>MERC/CAPEX/2020-2021/WFO/SBR/49</v>
      </c>
      <c r="D506" s="159">
        <f t="shared" si="142"/>
        <v>44263</v>
      </c>
      <c r="E506" s="109">
        <f t="shared" si="142"/>
        <v>10.520000000000001</v>
      </c>
      <c r="F506" s="109">
        <f t="shared" si="145"/>
        <v>0</v>
      </c>
      <c r="G506" s="109">
        <f t="shared" si="146"/>
        <v>0</v>
      </c>
      <c r="H506" s="109">
        <f t="shared" si="136"/>
        <v>0</v>
      </c>
      <c r="I506" s="109">
        <f>'F4.2'!W46</f>
        <v>0</v>
      </c>
      <c r="J506" s="109">
        <f>'F4.2'!AV46</f>
        <v>0</v>
      </c>
      <c r="K506" s="109"/>
      <c r="L506" s="109"/>
      <c r="M506" s="109">
        <f t="shared" si="141"/>
        <v>0</v>
      </c>
      <c r="N506" s="109">
        <f t="shared" si="138"/>
        <v>0</v>
      </c>
      <c r="O506" s="173">
        <f t="shared" si="139"/>
        <v>0</v>
      </c>
      <c r="P506" s="174">
        <f t="shared" si="140"/>
        <v>0</v>
      </c>
    </row>
    <row r="507" spans="1:16" ht="31.5" hidden="1" outlineLevel="1">
      <c r="A507" s="194">
        <f t="shared" si="144"/>
        <v>16.100000000000001</v>
      </c>
      <c r="B507" s="199" t="str">
        <f t="shared" si="143"/>
        <v>Procurement of two BFP Cartridges at 500MW BTPS, Bhusawal</v>
      </c>
      <c r="C507" s="49" t="str">
        <f t="shared" si="142"/>
        <v>MERC/CAPEX/2020-2021/WFO/SBR/49</v>
      </c>
      <c r="D507" s="160">
        <f t="shared" si="142"/>
        <v>44263</v>
      </c>
      <c r="E507" s="111">
        <f t="shared" si="142"/>
        <v>3.84</v>
      </c>
      <c r="F507" s="109">
        <f t="shared" si="145"/>
        <v>2.2399997760000003</v>
      </c>
      <c r="G507" s="109">
        <f t="shared" si="146"/>
        <v>2.2399997760000003</v>
      </c>
      <c r="H507" s="111">
        <f t="shared" si="136"/>
        <v>0</v>
      </c>
      <c r="I507" s="109">
        <f>'F4.2'!W47</f>
        <v>0</v>
      </c>
      <c r="J507" s="109">
        <f>'F4.2'!AV47</f>
        <v>0</v>
      </c>
      <c r="K507" s="111"/>
      <c r="L507" s="111"/>
      <c r="M507" s="111">
        <f t="shared" si="141"/>
        <v>0</v>
      </c>
      <c r="N507" s="111">
        <f t="shared" si="138"/>
        <v>0</v>
      </c>
      <c r="O507" s="173">
        <f t="shared" si="139"/>
        <v>0</v>
      </c>
      <c r="P507" s="174">
        <f t="shared" si="140"/>
        <v>0</v>
      </c>
    </row>
    <row r="508" spans="1:16" ht="31.5" hidden="1" outlineLevel="1">
      <c r="A508" s="194">
        <f t="shared" si="144"/>
        <v>16.2</v>
      </c>
      <c r="B508" s="199" t="str">
        <f t="shared" si="143"/>
        <v>Procurement of one rotor of Turbine driven BFP at 500MW BTPS, Bhusawal</v>
      </c>
      <c r="C508" s="49" t="str">
        <f t="shared" si="142"/>
        <v>MERC/CAPEX/2020-2021/WFO/SBR/49</v>
      </c>
      <c r="D508" s="160">
        <f t="shared" si="142"/>
        <v>44263</v>
      </c>
      <c r="E508" s="111">
        <f t="shared" si="142"/>
        <v>6.46</v>
      </c>
      <c r="F508" s="109">
        <f t="shared" si="145"/>
        <v>7.6135872999999998</v>
      </c>
      <c r="G508" s="109">
        <f t="shared" si="146"/>
        <v>7.6135872999999998</v>
      </c>
      <c r="H508" s="111">
        <f t="shared" si="136"/>
        <v>0</v>
      </c>
      <c r="I508" s="109">
        <f>'F4.2'!W48</f>
        <v>0</v>
      </c>
      <c r="J508" s="109">
        <f>'F4.2'!AV48</f>
        <v>0</v>
      </c>
      <c r="K508" s="111"/>
      <c r="L508" s="111"/>
      <c r="M508" s="111">
        <f t="shared" si="141"/>
        <v>0</v>
      </c>
      <c r="N508" s="111">
        <f t="shared" si="138"/>
        <v>0</v>
      </c>
      <c r="O508" s="173">
        <f t="shared" si="139"/>
        <v>0</v>
      </c>
      <c r="P508" s="174">
        <f t="shared" si="140"/>
        <v>0</v>
      </c>
    </row>
    <row r="509" spans="1:16" ht="31.5" hidden="1" outlineLevel="1">
      <c r="A509" s="194">
        <f t="shared" si="144"/>
        <v>0</v>
      </c>
      <c r="B509" s="199" t="str">
        <f t="shared" si="143"/>
        <v>IDC</v>
      </c>
      <c r="C509" s="49" t="str">
        <f t="shared" si="142"/>
        <v>MERC/CAPEX/2020-2021/WFO/SBR/49</v>
      </c>
      <c r="D509" s="160">
        <f t="shared" si="142"/>
        <v>44263</v>
      </c>
      <c r="E509" s="111">
        <f t="shared" si="142"/>
        <v>0.22</v>
      </c>
      <c r="F509" s="109">
        <f t="shared" si="145"/>
        <v>0</v>
      </c>
      <c r="G509" s="109">
        <f t="shared" si="146"/>
        <v>0</v>
      </c>
      <c r="H509" s="111">
        <f t="shared" si="136"/>
        <v>0</v>
      </c>
      <c r="I509" s="109">
        <f>'F4.2'!W49</f>
        <v>0</v>
      </c>
      <c r="J509" s="109">
        <f>'F4.2'!AV49</f>
        <v>0</v>
      </c>
      <c r="K509" s="111"/>
      <c r="L509" s="111"/>
      <c r="M509" s="111">
        <f t="shared" si="141"/>
        <v>0</v>
      </c>
      <c r="N509" s="111">
        <f t="shared" si="138"/>
        <v>0</v>
      </c>
      <c r="O509" s="173">
        <f t="shared" si="139"/>
        <v>0</v>
      </c>
      <c r="P509" s="174">
        <f t="shared" si="140"/>
        <v>0</v>
      </c>
    </row>
    <row r="510" spans="1:16" ht="31.5" hidden="1" outlineLevel="1">
      <c r="A510" s="177">
        <f t="shared" si="144"/>
        <v>17</v>
      </c>
      <c r="B510" s="178" t="str">
        <f t="shared" si="143"/>
        <v>CHP Improvement Schemes at 2X500MW, BTPS, Bhusawal</v>
      </c>
      <c r="C510" s="40" t="str">
        <f t="shared" ref="C510:E529" si="147">C280</f>
        <v>MERC/CAPEX/2020-2021/WFH/SBR/09</v>
      </c>
      <c r="D510" s="159">
        <f t="shared" si="147"/>
        <v>44357</v>
      </c>
      <c r="E510" s="109">
        <f t="shared" si="147"/>
        <v>21.22</v>
      </c>
      <c r="F510" s="109">
        <f t="shared" si="145"/>
        <v>0</v>
      </c>
      <c r="G510" s="109">
        <f t="shared" si="146"/>
        <v>0</v>
      </c>
      <c r="H510" s="109">
        <f t="shared" si="136"/>
        <v>0</v>
      </c>
      <c r="I510" s="109">
        <f>'F4.2'!W50</f>
        <v>0</v>
      </c>
      <c r="J510" s="109">
        <f>'F4.2'!AV50</f>
        <v>0</v>
      </c>
      <c r="K510" s="109"/>
      <c r="L510" s="109"/>
      <c r="M510" s="109">
        <f t="shared" si="141"/>
        <v>0</v>
      </c>
      <c r="N510" s="109">
        <f t="shared" si="138"/>
        <v>0</v>
      </c>
      <c r="O510" s="173">
        <f t="shared" si="139"/>
        <v>0</v>
      </c>
      <c r="P510" s="174">
        <f t="shared" si="140"/>
        <v>0</v>
      </c>
    </row>
    <row r="511" spans="1:16" ht="31.5" hidden="1" outlineLevel="1">
      <c r="A511" s="194">
        <f t="shared" si="144"/>
        <v>17.100000000000001</v>
      </c>
      <c r="B511" s="199" t="str">
        <f t="shared" si="143"/>
        <v>Revamping of Apron Feeder in CHP at 2X500MW, BTPS</v>
      </c>
      <c r="C511" s="49" t="str">
        <f t="shared" si="147"/>
        <v>MERC/CAPEX/2020-2021/WFH/SBR/09</v>
      </c>
      <c r="D511" s="160">
        <f t="shared" si="147"/>
        <v>44357</v>
      </c>
      <c r="E511" s="111">
        <f t="shared" si="147"/>
        <v>4.67</v>
      </c>
      <c r="F511" s="109">
        <f t="shared" si="145"/>
        <v>4.6492000000000004</v>
      </c>
      <c r="G511" s="109">
        <f t="shared" si="146"/>
        <v>4.6492000000000004</v>
      </c>
      <c r="H511" s="111">
        <f t="shared" si="136"/>
        <v>0</v>
      </c>
      <c r="I511" s="109">
        <f>'F4.2'!W51</f>
        <v>0</v>
      </c>
      <c r="J511" s="109">
        <f>'F4.2'!AV51</f>
        <v>0</v>
      </c>
      <c r="K511" s="111"/>
      <c r="L511" s="111"/>
      <c r="M511" s="111">
        <f t="shared" si="141"/>
        <v>0</v>
      </c>
      <c r="N511" s="111">
        <f t="shared" si="138"/>
        <v>0</v>
      </c>
      <c r="O511" s="173">
        <f t="shared" si="139"/>
        <v>0</v>
      </c>
      <c r="P511" s="174">
        <f t="shared" si="140"/>
        <v>0</v>
      </c>
    </row>
    <row r="512" spans="1:16" ht="31.5" hidden="1" outlineLevel="1">
      <c r="A512" s="194">
        <f t="shared" si="144"/>
        <v>17.2</v>
      </c>
      <c r="B512" s="199" t="str">
        <f t="shared" si="143"/>
        <v>Design, engineering, manufacturing, supply, Erection and commissioning of short conveyor from stack yard to belt feeder 112 in CHP 2x500MW BTPS.</v>
      </c>
      <c r="C512" s="49" t="str">
        <f t="shared" si="147"/>
        <v>MERC/CAPEX/2020-2021/WFH/SBR/09</v>
      </c>
      <c r="D512" s="160">
        <f t="shared" si="147"/>
        <v>44357</v>
      </c>
      <c r="E512" s="111">
        <f t="shared" si="147"/>
        <v>3.53</v>
      </c>
      <c r="F512" s="109">
        <f t="shared" si="145"/>
        <v>3.9647536259999998</v>
      </c>
      <c r="G512" s="109">
        <f t="shared" si="146"/>
        <v>3.9647536259999998</v>
      </c>
      <c r="H512" s="111">
        <f t="shared" si="136"/>
        <v>0</v>
      </c>
      <c r="I512" s="109">
        <f>'F4.2'!W52</f>
        <v>0</v>
      </c>
      <c r="J512" s="109">
        <f>'F4.2'!AV52</f>
        <v>0</v>
      </c>
      <c r="K512" s="111"/>
      <c r="L512" s="111"/>
      <c r="M512" s="111">
        <f t="shared" si="141"/>
        <v>0</v>
      </c>
      <c r="N512" s="111">
        <f t="shared" si="138"/>
        <v>0</v>
      </c>
      <c r="O512" s="173">
        <f t="shared" si="139"/>
        <v>0</v>
      </c>
      <c r="P512" s="174">
        <f t="shared" si="140"/>
        <v>0</v>
      </c>
    </row>
    <row r="513" spans="1:16" ht="31.5" hidden="1" outlineLevel="1">
      <c r="A513" s="194">
        <f t="shared" si="144"/>
        <v>17.3</v>
      </c>
      <c r="B513" s="199" t="str">
        <f t="shared" si="143"/>
        <v>Design, engineering, manufacturing, supply, Erection and commissioning of stone grappler at Wagon Tippler No.3 in CHP 2x500MW BTPS.</v>
      </c>
      <c r="C513" s="49" t="str">
        <f t="shared" si="147"/>
        <v>MERC/CAPEX/2020-2021/WFH/SBR/09</v>
      </c>
      <c r="D513" s="160">
        <f t="shared" si="147"/>
        <v>44357</v>
      </c>
      <c r="E513" s="111">
        <f t="shared" si="147"/>
        <v>0.84</v>
      </c>
      <c r="F513" s="109">
        <f t="shared" si="145"/>
        <v>0</v>
      </c>
      <c r="G513" s="109">
        <f t="shared" si="146"/>
        <v>0</v>
      </c>
      <c r="H513" s="111">
        <f t="shared" si="136"/>
        <v>0</v>
      </c>
      <c r="I513" s="109">
        <f>'F4.2'!W53</f>
        <v>0.84</v>
      </c>
      <c r="J513" s="109">
        <f>'F4.2'!AV53</f>
        <v>0.84</v>
      </c>
      <c r="K513" s="111"/>
      <c r="L513" s="111"/>
      <c r="M513" s="111">
        <f t="shared" si="141"/>
        <v>0.84</v>
      </c>
      <c r="N513" s="111">
        <f t="shared" si="138"/>
        <v>0</v>
      </c>
      <c r="O513" s="173">
        <f t="shared" si="139"/>
        <v>0.84</v>
      </c>
      <c r="P513" s="174">
        <f t="shared" si="140"/>
        <v>0</v>
      </c>
    </row>
    <row r="514" spans="1:16" ht="31.5" hidden="1" outlineLevel="1">
      <c r="A514" s="194">
        <f t="shared" si="144"/>
        <v>17.399999999999999</v>
      </c>
      <c r="B514" s="199" t="str">
        <f t="shared" si="143"/>
        <v>Procurement of suspended magnets in CHP 2x500MW BTPS.</v>
      </c>
      <c r="C514" s="49" t="str">
        <f t="shared" si="147"/>
        <v>MERC/CAPEX/2020-2021/WFH/SBR/09</v>
      </c>
      <c r="D514" s="160">
        <f t="shared" si="147"/>
        <v>44357</v>
      </c>
      <c r="E514" s="111">
        <f t="shared" si="147"/>
        <v>2.95</v>
      </c>
      <c r="F514" s="109">
        <f t="shared" si="145"/>
        <v>2.9470499999999999</v>
      </c>
      <c r="G514" s="109">
        <f t="shared" si="146"/>
        <v>2.9470499999999999</v>
      </c>
      <c r="H514" s="111">
        <f t="shared" si="136"/>
        <v>0</v>
      </c>
      <c r="I514" s="109">
        <f>'F4.2'!W54</f>
        <v>0</v>
      </c>
      <c r="J514" s="109">
        <f>'F4.2'!AV54</f>
        <v>0</v>
      </c>
      <c r="K514" s="111"/>
      <c r="L514" s="111"/>
      <c r="M514" s="111">
        <f t="shared" si="141"/>
        <v>0</v>
      </c>
      <c r="N514" s="111">
        <f t="shared" si="138"/>
        <v>0</v>
      </c>
      <c r="O514" s="173">
        <f t="shared" si="139"/>
        <v>0</v>
      </c>
      <c r="P514" s="174">
        <f t="shared" si="140"/>
        <v>0</v>
      </c>
    </row>
    <row r="515" spans="1:16" ht="31.5" hidden="1" outlineLevel="1">
      <c r="A515" s="194">
        <f t="shared" si="144"/>
        <v>17.5</v>
      </c>
      <c r="B515" s="199" t="str">
        <f t="shared" si="143"/>
        <v>Supply, Erection And Commissioning of Electro-Mechanical Drive to Apron Feeder at CHP 500MW</v>
      </c>
      <c r="C515" s="49" t="str">
        <f t="shared" si="147"/>
        <v>MERC/CAPEX/2020-2021/WFH/SBR/09</v>
      </c>
      <c r="D515" s="160">
        <f t="shared" si="147"/>
        <v>44357</v>
      </c>
      <c r="E515" s="111">
        <f t="shared" si="147"/>
        <v>7.57</v>
      </c>
      <c r="F515" s="109">
        <f t="shared" si="145"/>
        <v>0</v>
      </c>
      <c r="G515" s="109">
        <f t="shared" si="146"/>
        <v>0</v>
      </c>
      <c r="H515" s="111">
        <f t="shared" si="136"/>
        <v>0</v>
      </c>
      <c r="I515" s="109">
        <f>'F4.2'!W55</f>
        <v>7.57</v>
      </c>
      <c r="J515" s="109">
        <f>'F4.2'!AV55</f>
        <v>0</v>
      </c>
      <c r="K515" s="111"/>
      <c r="L515" s="111"/>
      <c r="M515" s="111">
        <f t="shared" si="141"/>
        <v>0</v>
      </c>
      <c r="N515" s="111">
        <f t="shared" si="138"/>
        <v>7.57</v>
      </c>
      <c r="O515" s="173">
        <f t="shared" si="139"/>
        <v>0</v>
      </c>
      <c r="P515" s="174">
        <f t="shared" si="140"/>
        <v>0</v>
      </c>
    </row>
    <row r="516" spans="1:16" ht="31.5" hidden="1" outlineLevel="1">
      <c r="A516" s="194">
        <f t="shared" si="144"/>
        <v>0</v>
      </c>
      <c r="B516" s="200" t="str">
        <f t="shared" si="143"/>
        <v>IDC</v>
      </c>
      <c r="C516" s="49" t="str">
        <f t="shared" si="147"/>
        <v>MERC/CAPEX/2020-2021/WFH/SBR/09</v>
      </c>
      <c r="D516" s="160">
        <f t="shared" si="147"/>
        <v>44357</v>
      </c>
      <c r="E516" s="111">
        <f t="shared" si="147"/>
        <v>1.66</v>
      </c>
      <c r="F516" s="109">
        <f t="shared" si="145"/>
        <v>6.7524100000000004E-2</v>
      </c>
      <c r="G516" s="109">
        <f t="shared" si="146"/>
        <v>6.7524100000000004E-2</v>
      </c>
      <c r="H516" s="111">
        <f t="shared" si="136"/>
        <v>0</v>
      </c>
      <c r="I516" s="109">
        <f>'F4.2'!W56</f>
        <v>0</v>
      </c>
      <c r="J516" s="109">
        <f>'F4.2'!AV56</f>
        <v>0</v>
      </c>
      <c r="K516" s="111"/>
      <c r="L516" s="111"/>
      <c r="M516" s="111">
        <f t="shared" si="141"/>
        <v>0</v>
      </c>
      <c r="N516" s="111">
        <f t="shared" si="138"/>
        <v>0</v>
      </c>
      <c r="O516" s="173">
        <f t="shared" si="139"/>
        <v>0</v>
      </c>
      <c r="P516" s="174">
        <f t="shared" si="140"/>
        <v>0</v>
      </c>
    </row>
    <row r="517" spans="1:16" ht="47.25" hidden="1" outlineLevel="1">
      <c r="A517" s="177" t="str">
        <f t="shared" si="144"/>
        <v>HO
DPR 6</v>
      </c>
      <c r="B517" s="178" t="str">
        <f t="shared" si="143"/>
        <v>Supply, Installation, Commissioning and Operation &amp; Maintenance Services of Continuous Ambient Air Quality Monitoring Stations (CAAQMS) at various TPS</v>
      </c>
      <c r="C517" s="40" t="str">
        <f t="shared" si="147"/>
        <v>MERC/CAPEX/20162017/00423</v>
      </c>
      <c r="D517" s="159">
        <f t="shared" si="147"/>
        <v>42585</v>
      </c>
      <c r="E517" s="109">
        <f t="shared" si="147"/>
        <v>3.9772580142857143</v>
      </c>
      <c r="F517" s="109">
        <f t="shared" si="145"/>
        <v>0</v>
      </c>
      <c r="G517" s="109">
        <f t="shared" si="146"/>
        <v>0</v>
      </c>
      <c r="H517" s="109">
        <f t="shared" si="136"/>
        <v>0</v>
      </c>
      <c r="I517" s="109">
        <f>'F4.2'!W57</f>
        <v>0</v>
      </c>
      <c r="J517" s="109">
        <f>'F4.2'!AV57</f>
        <v>0</v>
      </c>
      <c r="K517" s="109"/>
      <c r="L517" s="109"/>
      <c r="M517" s="109">
        <f t="shared" si="141"/>
        <v>0</v>
      </c>
      <c r="N517" s="109">
        <f t="shared" si="138"/>
        <v>0</v>
      </c>
      <c r="O517" s="173">
        <f t="shared" si="139"/>
        <v>0</v>
      </c>
      <c r="P517" s="174">
        <f t="shared" si="140"/>
        <v>0</v>
      </c>
    </row>
    <row r="518" spans="1:16" ht="15.75" hidden="1" outlineLevel="1">
      <c r="A518" s="194">
        <f t="shared" si="144"/>
        <v>1</v>
      </c>
      <c r="B518" s="199" t="str">
        <f t="shared" si="143"/>
        <v>Bhusawal: Unit 4-5 (3 Nos.)</v>
      </c>
      <c r="C518" s="49" t="str">
        <f t="shared" si="147"/>
        <v>MERC/CAPEX/20162017/00423</v>
      </c>
      <c r="D518" s="160">
        <f t="shared" si="147"/>
        <v>42585</v>
      </c>
      <c r="E518" s="111">
        <f t="shared" si="147"/>
        <v>3.9772580142857143</v>
      </c>
      <c r="F518" s="109">
        <f t="shared" si="145"/>
        <v>1.9467999333333335</v>
      </c>
      <c r="G518" s="109">
        <f t="shared" si="146"/>
        <v>1.9457999143333333</v>
      </c>
      <c r="H518" s="111">
        <f t="shared" si="136"/>
        <v>1.0000190000001297E-3</v>
      </c>
      <c r="I518" s="109">
        <f>'F4.2'!W58</f>
        <v>0</v>
      </c>
      <c r="J518" s="109">
        <f>'F4.2'!AV58</f>
        <v>0</v>
      </c>
      <c r="K518" s="111"/>
      <c r="L518" s="111"/>
      <c r="M518" s="111">
        <f t="shared" si="141"/>
        <v>0</v>
      </c>
      <c r="N518" s="111">
        <f t="shared" si="138"/>
        <v>1.0000190000001297E-3</v>
      </c>
      <c r="O518" s="173">
        <f t="shared" si="139"/>
        <v>0</v>
      </c>
      <c r="P518" s="174">
        <f t="shared" si="140"/>
        <v>0</v>
      </c>
    </row>
    <row r="519" spans="1:16" ht="31.5" hidden="1" outlineLevel="1">
      <c r="A519" s="177" t="str">
        <f t="shared" si="144"/>
        <v>HO
DPR 7</v>
      </c>
      <c r="B519" s="178" t="str">
        <f t="shared" si="143"/>
        <v>Installation of Real Time Online Coal-Ash Analyzer at various TPS</v>
      </c>
      <c r="C519" s="40" t="str">
        <f t="shared" si="147"/>
        <v>MERC/CAPEX/20162017/00774</v>
      </c>
      <c r="D519" s="159">
        <f t="shared" si="147"/>
        <v>42643</v>
      </c>
      <c r="E519" s="109">
        <f t="shared" si="147"/>
        <v>4.0552000000000001</v>
      </c>
      <c r="F519" s="109">
        <f t="shared" si="145"/>
        <v>0</v>
      </c>
      <c r="G519" s="109">
        <f t="shared" si="146"/>
        <v>0</v>
      </c>
      <c r="H519" s="109">
        <f t="shared" si="136"/>
        <v>0</v>
      </c>
      <c r="I519" s="109">
        <f>'F4.2'!W59</f>
        <v>0</v>
      </c>
      <c r="J519" s="109">
        <f>'F4.2'!AV59</f>
        <v>0</v>
      </c>
      <c r="K519" s="109"/>
      <c r="L519" s="109"/>
      <c r="M519" s="109">
        <f t="shared" si="141"/>
        <v>0</v>
      </c>
      <c r="N519" s="109">
        <f t="shared" si="138"/>
        <v>0</v>
      </c>
      <c r="O519" s="173">
        <f t="shared" si="139"/>
        <v>0</v>
      </c>
      <c r="P519" s="174">
        <f t="shared" si="140"/>
        <v>0</v>
      </c>
    </row>
    <row r="520" spans="1:16" ht="15.75" hidden="1" outlineLevel="1">
      <c r="A520" s="194">
        <f t="shared" si="144"/>
        <v>1</v>
      </c>
      <c r="B520" s="199" t="str">
        <f t="shared" si="143"/>
        <v>Bhusawal: Unit 4-5</v>
      </c>
      <c r="C520" s="49" t="str">
        <f t="shared" si="147"/>
        <v>MERC/CAPEX/20162017/00774</v>
      </c>
      <c r="D520" s="160">
        <f t="shared" si="147"/>
        <v>42643</v>
      </c>
      <c r="E520" s="111">
        <f t="shared" si="147"/>
        <v>4.0552000000000001</v>
      </c>
      <c r="F520" s="109">
        <f t="shared" si="145"/>
        <v>0</v>
      </c>
      <c r="G520" s="109">
        <f t="shared" si="146"/>
        <v>0</v>
      </c>
      <c r="H520" s="111">
        <f t="shared" si="136"/>
        <v>0</v>
      </c>
      <c r="I520" s="109">
        <f>'F4.2'!W60</f>
        <v>0</v>
      </c>
      <c r="J520" s="109">
        <f>'F4.2'!AV60</f>
        <v>0</v>
      </c>
      <c r="K520" s="111"/>
      <c r="L520" s="111"/>
      <c r="M520" s="111">
        <f t="shared" si="141"/>
        <v>0</v>
      </c>
      <c r="N520" s="111">
        <f t="shared" si="138"/>
        <v>0</v>
      </c>
      <c r="O520" s="173">
        <f t="shared" si="139"/>
        <v>0</v>
      </c>
      <c r="P520" s="174">
        <f t="shared" si="140"/>
        <v>0</v>
      </c>
    </row>
    <row r="521" spans="1:16" ht="31.5" hidden="1" outlineLevel="1">
      <c r="A521" s="177" t="str">
        <f t="shared" si="144"/>
        <v>HO
DPR 8</v>
      </c>
      <c r="B521" s="178" t="str">
        <f t="shared" si="143"/>
        <v>Replacement of Fire Tenders at Various Power Stations of Mahagenco</v>
      </c>
      <c r="C521" s="40" t="str">
        <f t="shared" si="147"/>
        <v>MERC/CAPEX/20172018/4653</v>
      </c>
      <c r="D521" s="159">
        <f t="shared" si="147"/>
        <v>43052</v>
      </c>
      <c r="E521" s="109">
        <f t="shared" si="147"/>
        <v>3.95</v>
      </c>
      <c r="F521" s="109">
        <f t="shared" si="145"/>
        <v>0</v>
      </c>
      <c r="G521" s="109">
        <f t="shared" si="146"/>
        <v>0</v>
      </c>
      <c r="H521" s="109">
        <f t="shared" si="136"/>
        <v>0</v>
      </c>
      <c r="I521" s="109">
        <f>'F4.2'!W61</f>
        <v>0</v>
      </c>
      <c r="J521" s="109">
        <f>'F4.2'!AV61</f>
        <v>0</v>
      </c>
      <c r="K521" s="109"/>
      <c r="L521" s="109"/>
      <c r="M521" s="109">
        <f t="shared" si="141"/>
        <v>0</v>
      </c>
      <c r="N521" s="109">
        <f t="shared" si="138"/>
        <v>0</v>
      </c>
      <c r="O521" s="173">
        <f t="shared" si="139"/>
        <v>0</v>
      </c>
      <c r="P521" s="174">
        <f t="shared" si="140"/>
        <v>0</v>
      </c>
    </row>
    <row r="522" spans="1:16" ht="15.75" hidden="1" outlineLevel="1">
      <c r="A522" s="194">
        <f t="shared" si="144"/>
        <v>1</v>
      </c>
      <c r="B522" s="199" t="str">
        <f t="shared" si="143"/>
        <v>Advance Multipurpose Fire Tender for BTPS 4-5</v>
      </c>
      <c r="C522" s="50" t="str">
        <f t="shared" si="147"/>
        <v>MERC/CAPEX/20172018/4653</v>
      </c>
      <c r="D522" s="160">
        <f t="shared" si="147"/>
        <v>43052</v>
      </c>
      <c r="E522" s="111">
        <f t="shared" si="147"/>
        <v>1.45</v>
      </c>
      <c r="F522" s="109">
        <f t="shared" si="145"/>
        <v>1.7765</v>
      </c>
      <c r="G522" s="109">
        <f t="shared" si="146"/>
        <v>1.7765</v>
      </c>
      <c r="H522" s="111">
        <f t="shared" si="136"/>
        <v>0</v>
      </c>
      <c r="I522" s="109">
        <f>'F4.2'!W62</f>
        <v>0</v>
      </c>
      <c r="J522" s="109">
        <f>'F4.2'!AV62</f>
        <v>0</v>
      </c>
      <c r="K522" s="111"/>
      <c r="L522" s="111"/>
      <c r="M522" s="111">
        <f t="shared" si="141"/>
        <v>0</v>
      </c>
      <c r="N522" s="111">
        <f t="shared" si="138"/>
        <v>0</v>
      </c>
      <c r="O522" s="173">
        <f t="shared" si="139"/>
        <v>0</v>
      </c>
      <c r="P522" s="174">
        <f t="shared" si="140"/>
        <v>0</v>
      </c>
    </row>
    <row r="523" spans="1:16" ht="15.75" hidden="1" outlineLevel="1">
      <c r="A523" s="194">
        <f t="shared" si="144"/>
        <v>2</v>
      </c>
      <c r="B523" s="199" t="str">
        <f t="shared" si="143"/>
        <v>Normal Multipurpose Fire Tender for BTPS 4-5</v>
      </c>
      <c r="C523" s="50" t="str">
        <f t="shared" si="147"/>
        <v>MERC/CAPEX/20172018/4653</v>
      </c>
      <c r="D523" s="160">
        <f t="shared" si="147"/>
        <v>43052</v>
      </c>
      <c r="E523" s="111">
        <f t="shared" si="147"/>
        <v>2.5</v>
      </c>
      <c r="F523" s="109">
        <f t="shared" si="145"/>
        <v>2.1846524010000001</v>
      </c>
      <c r="G523" s="109">
        <f t="shared" si="146"/>
        <v>2.1846524010000001</v>
      </c>
      <c r="H523" s="111">
        <f t="shared" si="136"/>
        <v>0</v>
      </c>
      <c r="I523" s="109">
        <f>'F4.2'!W63</f>
        <v>0</v>
      </c>
      <c r="J523" s="109">
        <f>'F4.2'!AV63</f>
        <v>0</v>
      </c>
      <c r="K523" s="111"/>
      <c r="L523" s="111"/>
      <c r="M523" s="111">
        <f t="shared" si="141"/>
        <v>0</v>
      </c>
      <c r="N523" s="111">
        <f t="shared" si="138"/>
        <v>0</v>
      </c>
      <c r="O523" s="173">
        <f t="shared" si="139"/>
        <v>0</v>
      </c>
      <c r="P523" s="174">
        <f t="shared" si="140"/>
        <v>0</v>
      </c>
    </row>
    <row r="524" spans="1:16" ht="15.75" hidden="1" outlineLevel="1">
      <c r="A524" s="194">
        <f t="shared" si="144"/>
        <v>0</v>
      </c>
      <c r="B524" s="199" t="str">
        <f t="shared" si="143"/>
        <v>IDC</v>
      </c>
      <c r="C524" s="50" t="str">
        <f t="shared" si="147"/>
        <v>MERC/CAPEX/20172018/4653</v>
      </c>
      <c r="D524" s="160">
        <f t="shared" si="147"/>
        <v>43052</v>
      </c>
      <c r="E524" s="111">
        <f t="shared" si="147"/>
        <v>0</v>
      </c>
      <c r="F524" s="109">
        <f t="shared" si="145"/>
        <v>0</v>
      </c>
      <c r="G524" s="109">
        <f t="shared" si="146"/>
        <v>0</v>
      </c>
      <c r="H524" s="111">
        <f t="shared" si="136"/>
        <v>0</v>
      </c>
      <c r="I524" s="109">
        <f>'F4.2'!W64</f>
        <v>0</v>
      </c>
      <c r="J524" s="109">
        <f>'F4.2'!AV64</f>
        <v>0</v>
      </c>
      <c r="K524" s="111"/>
      <c r="L524" s="111"/>
      <c r="M524" s="111">
        <f t="shared" si="141"/>
        <v>0</v>
      </c>
      <c r="N524" s="111">
        <f t="shared" si="138"/>
        <v>0</v>
      </c>
      <c r="O524" s="173">
        <f t="shared" si="139"/>
        <v>0</v>
      </c>
      <c r="P524" s="174">
        <f t="shared" si="140"/>
        <v>0</v>
      </c>
    </row>
    <row r="525" spans="1:16" ht="31.5" hidden="1" outlineLevel="1">
      <c r="A525" s="177" t="str">
        <f t="shared" si="144"/>
        <v>HO
DPR 10</v>
      </c>
      <c r="B525" s="178" t="str">
        <f t="shared" si="143"/>
        <v>Implementation of IB recommendations- Civil works at various TPS of Mahagenco</v>
      </c>
      <c r="C525" s="40" t="str">
        <f t="shared" si="147"/>
        <v>MERC/CAPEX/20172018/0177</v>
      </c>
      <c r="D525" s="159">
        <f t="shared" si="147"/>
        <v>43137</v>
      </c>
      <c r="E525" s="109">
        <f t="shared" si="147"/>
        <v>10.065399999999999</v>
      </c>
      <c r="F525" s="109">
        <f t="shared" si="145"/>
        <v>0</v>
      </c>
      <c r="G525" s="109">
        <f t="shared" si="146"/>
        <v>0</v>
      </c>
      <c r="H525" s="109">
        <f t="shared" si="136"/>
        <v>0</v>
      </c>
      <c r="I525" s="109">
        <f>'F4.2'!W65</f>
        <v>0</v>
      </c>
      <c r="J525" s="109">
        <f>'F4.2'!AV65</f>
        <v>0</v>
      </c>
      <c r="K525" s="109"/>
      <c r="L525" s="109"/>
      <c r="M525" s="109">
        <f t="shared" si="141"/>
        <v>0</v>
      </c>
      <c r="N525" s="109">
        <f t="shared" si="138"/>
        <v>0</v>
      </c>
      <c r="O525" s="173">
        <f t="shared" si="139"/>
        <v>0</v>
      </c>
      <c r="P525" s="174">
        <f t="shared" si="140"/>
        <v>0</v>
      </c>
    </row>
    <row r="526" spans="1:16" ht="15.75" hidden="1" outlineLevel="1">
      <c r="A526" s="194">
        <f t="shared" si="144"/>
        <v>1</v>
      </c>
      <c r="B526" s="199" t="str">
        <f t="shared" si="143"/>
        <v>Bhusawal: Unit 4-5</v>
      </c>
      <c r="C526" s="81" t="str">
        <f t="shared" si="147"/>
        <v>MERC/CAPEX/20172018/0177</v>
      </c>
      <c r="D526" s="160">
        <f t="shared" si="147"/>
        <v>43137</v>
      </c>
      <c r="E526" s="111">
        <f t="shared" si="147"/>
        <v>10.065399999999999</v>
      </c>
      <c r="F526" s="109">
        <f t="shared" si="145"/>
        <v>9.1854371740000005</v>
      </c>
      <c r="G526" s="109">
        <f t="shared" si="146"/>
        <v>9.1836757359999996</v>
      </c>
      <c r="H526" s="111">
        <f t="shared" si="136"/>
        <v>1.7614380000008367E-3</v>
      </c>
      <c r="I526" s="109">
        <f>'F4.2'!W66</f>
        <v>0</v>
      </c>
      <c r="J526" s="109">
        <f>'F4.2'!AV66</f>
        <v>0</v>
      </c>
      <c r="K526" s="111"/>
      <c r="L526" s="111"/>
      <c r="M526" s="111">
        <f t="shared" si="141"/>
        <v>0</v>
      </c>
      <c r="N526" s="111">
        <f t="shared" si="138"/>
        <v>1.7614380000008367E-3</v>
      </c>
      <c r="O526" s="173">
        <f t="shared" si="139"/>
        <v>0</v>
      </c>
      <c r="P526" s="174">
        <f t="shared" si="140"/>
        <v>0</v>
      </c>
    </row>
    <row r="527" spans="1:16" ht="47.25" hidden="1" outlineLevel="1">
      <c r="A527" s="177">
        <f t="shared" si="144"/>
        <v>18</v>
      </c>
      <c r="B527" s="178" t="str">
        <f t="shared" si="143"/>
        <v>Procurement of assembly of baskets for Air Pre-heater of type 31.5 VIM 2000 (72° PA), Replacement of thermal insulation of Boiler, Ducts &amp; Steam Pipelines and Coal Mill Gear Box in 2x500MW at BTPS, Bhusawal</v>
      </c>
      <c r="C527" s="40" t="str">
        <f t="shared" si="147"/>
        <v>MERC/CAPEX/2021-2022/ SBR/ 15</v>
      </c>
      <c r="D527" s="159">
        <f t="shared" si="147"/>
        <v>44461</v>
      </c>
      <c r="E527" s="109">
        <f t="shared" si="147"/>
        <v>14.96</v>
      </c>
      <c r="F527" s="109">
        <f t="shared" si="145"/>
        <v>0</v>
      </c>
      <c r="G527" s="109">
        <f t="shared" si="146"/>
        <v>0</v>
      </c>
      <c r="H527" s="109">
        <f t="shared" si="136"/>
        <v>0</v>
      </c>
      <c r="I527" s="109">
        <f>'F4.2'!W67</f>
        <v>0</v>
      </c>
      <c r="J527" s="109">
        <f>'F4.2'!AV67</f>
        <v>0</v>
      </c>
      <c r="K527" s="109"/>
      <c r="L527" s="109"/>
      <c r="M527" s="109">
        <f t="shared" si="141"/>
        <v>0</v>
      </c>
      <c r="N527" s="109">
        <f t="shared" si="138"/>
        <v>0</v>
      </c>
      <c r="O527" s="173">
        <f t="shared" si="139"/>
        <v>0</v>
      </c>
      <c r="P527" s="174">
        <f t="shared" si="140"/>
        <v>0</v>
      </c>
    </row>
    <row r="528" spans="1:16" ht="31.5" hidden="1" outlineLevel="1">
      <c r="A528" s="184">
        <f t="shared" si="144"/>
        <v>18.100000000000001</v>
      </c>
      <c r="B528" s="186" t="str">
        <f t="shared" si="143"/>
        <v>Procurement of assembly of baskets for Air Preheater of type 31.5 VIM 2000 (72° PA) for Unit-4&amp;5</v>
      </c>
      <c r="C528" s="82" t="str">
        <f t="shared" si="147"/>
        <v>MERC/CAPEX/2021-2022/ SBR/ 15</v>
      </c>
      <c r="D528" s="160">
        <f t="shared" si="147"/>
        <v>44461</v>
      </c>
      <c r="E528" s="99">
        <f t="shared" si="147"/>
        <v>5.53</v>
      </c>
      <c r="F528" s="109">
        <f t="shared" si="145"/>
        <v>8.4110399999999998</v>
      </c>
      <c r="G528" s="109">
        <f t="shared" si="146"/>
        <v>8.4110399999999998</v>
      </c>
      <c r="H528" s="99">
        <f t="shared" si="136"/>
        <v>0</v>
      </c>
      <c r="I528" s="109">
        <f>'F4.2'!W68</f>
        <v>0</v>
      </c>
      <c r="J528" s="109">
        <f>'F4.2'!AV68</f>
        <v>0</v>
      </c>
      <c r="K528" s="99"/>
      <c r="L528" s="99"/>
      <c r="M528" s="99">
        <f t="shared" si="141"/>
        <v>0</v>
      </c>
      <c r="N528" s="99">
        <f t="shared" si="138"/>
        <v>0</v>
      </c>
      <c r="O528" s="173">
        <f t="shared" si="139"/>
        <v>0</v>
      </c>
      <c r="P528" s="174">
        <f t="shared" si="140"/>
        <v>0</v>
      </c>
    </row>
    <row r="529" spans="1:16" ht="31.5" hidden="1" outlineLevel="1">
      <c r="A529" s="194">
        <f t="shared" si="144"/>
        <v>18.2</v>
      </c>
      <c r="B529" s="199" t="str">
        <f t="shared" si="143"/>
        <v>Replacement of thermal insulation of Boiler, Ducts &amp; Steam Pipelines along with supply</v>
      </c>
      <c r="C529" s="82" t="str">
        <f t="shared" si="147"/>
        <v>MERC/CAPEX/2021-2022/ SBR/ 15</v>
      </c>
      <c r="D529" s="160">
        <f t="shared" si="147"/>
        <v>44461</v>
      </c>
      <c r="E529" s="99">
        <f t="shared" si="147"/>
        <v>3.52</v>
      </c>
      <c r="F529" s="109">
        <f t="shared" si="145"/>
        <v>0</v>
      </c>
      <c r="G529" s="109">
        <f t="shared" si="146"/>
        <v>0</v>
      </c>
      <c r="H529" s="99">
        <f t="shared" si="136"/>
        <v>0</v>
      </c>
      <c r="I529" s="109">
        <f>'F4.2'!W69</f>
        <v>3.52</v>
      </c>
      <c r="J529" s="109">
        <f>'F4.2'!AV69</f>
        <v>2</v>
      </c>
      <c r="K529" s="99"/>
      <c r="L529" s="99"/>
      <c r="M529" s="99">
        <f t="shared" si="141"/>
        <v>2</v>
      </c>
      <c r="N529" s="99">
        <f t="shared" si="138"/>
        <v>1.52</v>
      </c>
      <c r="O529" s="173">
        <f t="shared" si="139"/>
        <v>2</v>
      </c>
      <c r="P529" s="174">
        <f t="shared" si="140"/>
        <v>0</v>
      </c>
    </row>
    <row r="530" spans="1:16" ht="15.75" hidden="1" outlineLevel="1">
      <c r="A530" s="194">
        <f t="shared" si="144"/>
        <v>18.3</v>
      </c>
      <c r="B530" s="199" t="str">
        <f t="shared" si="143"/>
        <v>Supply of XRP-1043 coal mill gearbox spares in unit-4&amp;5.</v>
      </c>
      <c r="C530" s="82" t="str">
        <f t="shared" ref="C530:E549" si="148">C300</f>
        <v>MERC/CAPEX/2021-2022/ SBR/ 15</v>
      </c>
      <c r="D530" s="160">
        <f t="shared" si="148"/>
        <v>44461</v>
      </c>
      <c r="E530" s="99">
        <f t="shared" si="148"/>
        <v>5.39</v>
      </c>
      <c r="F530" s="109">
        <f t="shared" si="145"/>
        <v>0</v>
      </c>
      <c r="G530" s="109">
        <f t="shared" si="146"/>
        <v>3.7043509000000001</v>
      </c>
      <c r="H530" s="99">
        <f t="shared" si="136"/>
        <v>-3.7043509000000001</v>
      </c>
      <c r="I530" s="109">
        <f>'F4.2'!W70</f>
        <v>3.7043508740000002</v>
      </c>
      <c r="J530" s="109">
        <f>'F4.2'!AV70</f>
        <v>0</v>
      </c>
      <c r="K530" s="99"/>
      <c r="L530" s="99"/>
      <c r="M530" s="99">
        <f t="shared" si="141"/>
        <v>0</v>
      </c>
      <c r="N530" s="99">
        <f t="shared" si="138"/>
        <v>-2.5999999930803597E-8</v>
      </c>
      <c r="O530" s="173">
        <f t="shared" si="139"/>
        <v>0</v>
      </c>
      <c r="P530" s="174">
        <f t="shared" si="140"/>
        <v>0</v>
      </c>
    </row>
    <row r="531" spans="1:16" ht="15.75" hidden="1" outlineLevel="1">
      <c r="A531" s="184">
        <f t="shared" si="144"/>
        <v>0</v>
      </c>
      <c r="B531" s="199" t="str">
        <f t="shared" si="143"/>
        <v>IDC</v>
      </c>
      <c r="C531" s="82" t="str">
        <f t="shared" si="148"/>
        <v>MERC/CAPEX/2021-2022/ SBR/ 15</v>
      </c>
      <c r="D531" s="160">
        <f t="shared" si="148"/>
        <v>44461</v>
      </c>
      <c r="E531" s="99">
        <f t="shared" si="148"/>
        <v>0.52</v>
      </c>
      <c r="F531" s="109">
        <f t="shared" si="145"/>
        <v>0</v>
      </c>
      <c r="G531" s="109">
        <f t="shared" si="146"/>
        <v>0</v>
      </c>
      <c r="H531" s="99">
        <f t="shared" si="136"/>
        <v>0</v>
      </c>
      <c r="I531" s="109">
        <f>'F4.2'!W71</f>
        <v>0</v>
      </c>
      <c r="J531" s="109">
        <f>'F4.2'!AV71</f>
        <v>0</v>
      </c>
      <c r="K531" s="99"/>
      <c r="L531" s="99"/>
      <c r="M531" s="99">
        <f t="shared" si="141"/>
        <v>0</v>
      </c>
      <c r="N531" s="99">
        <f t="shared" si="138"/>
        <v>0</v>
      </c>
      <c r="O531" s="173">
        <f t="shared" si="139"/>
        <v>0</v>
      </c>
      <c r="P531" s="174">
        <f t="shared" si="140"/>
        <v>0</v>
      </c>
    </row>
    <row r="532" spans="1:16" ht="47.25" hidden="1" outlineLevel="1">
      <c r="A532" s="177">
        <f t="shared" si="144"/>
        <v>19</v>
      </c>
      <c r="B532" s="178" t="str">
        <f t="shared" ref="B532:B563" si="149">B302</f>
        <v>Up-gradation of Operating System of Max DNA DCS, GE Fanuc PLC system &amp; Schneider PLC system &amp; Procurement of Critical Insurance spares for PA and FD fans System at 2 x 500 MW Units BTPS Bhusawal</v>
      </c>
      <c r="C532" s="40" t="str">
        <f t="shared" si="148"/>
        <v>MERC/CAPEX/2023-2024/0178</v>
      </c>
      <c r="D532" s="159">
        <f t="shared" si="148"/>
        <v>45362</v>
      </c>
      <c r="E532" s="109">
        <f t="shared" si="148"/>
        <v>31.049999999999997</v>
      </c>
      <c r="F532" s="109">
        <f t="shared" si="145"/>
        <v>0</v>
      </c>
      <c r="G532" s="109">
        <f t="shared" si="146"/>
        <v>0</v>
      </c>
      <c r="H532" s="109">
        <f t="shared" si="136"/>
        <v>0</v>
      </c>
      <c r="I532" s="109">
        <f>'F4.2'!W72</f>
        <v>0</v>
      </c>
      <c r="J532" s="109">
        <f>'F4.2'!AV72</f>
        <v>0</v>
      </c>
      <c r="K532" s="109"/>
      <c r="L532" s="109"/>
      <c r="M532" s="109">
        <f t="shared" si="141"/>
        <v>0</v>
      </c>
      <c r="N532" s="109">
        <f t="shared" si="138"/>
        <v>0</v>
      </c>
      <c r="O532" s="173">
        <f t="shared" si="139"/>
        <v>0</v>
      </c>
      <c r="P532" s="174">
        <f t="shared" si="140"/>
        <v>0</v>
      </c>
    </row>
    <row r="533" spans="1:16" ht="15.75" hidden="1" outlineLevel="1">
      <c r="A533" s="194">
        <f t="shared" si="144"/>
        <v>19.100000000000001</v>
      </c>
      <c r="B533" s="199" t="str">
        <f t="shared" si="149"/>
        <v>Up-gradation of Existing MaxDNA System (HMI) at 500MW BTPS, Bhusawal</v>
      </c>
      <c r="C533" s="82" t="str">
        <f t="shared" si="148"/>
        <v>MERC/CAPEX/2023-2024/0178</v>
      </c>
      <c r="D533" s="160">
        <f t="shared" si="148"/>
        <v>45362</v>
      </c>
      <c r="E533" s="99">
        <f t="shared" si="148"/>
        <v>8.69</v>
      </c>
      <c r="F533" s="109">
        <f t="shared" si="145"/>
        <v>0</v>
      </c>
      <c r="G533" s="109">
        <f t="shared" si="146"/>
        <v>0</v>
      </c>
      <c r="H533" s="99">
        <f t="shared" si="136"/>
        <v>0</v>
      </c>
      <c r="I533" s="109">
        <f>'F4.2'!W73</f>
        <v>0</v>
      </c>
      <c r="J533" s="109">
        <f>'F4.2'!AV73</f>
        <v>0</v>
      </c>
      <c r="K533" s="99"/>
      <c r="L533" s="99"/>
      <c r="M533" s="99">
        <f t="shared" si="141"/>
        <v>0</v>
      </c>
      <c r="N533" s="99">
        <f t="shared" si="138"/>
        <v>0</v>
      </c>
      <c r="O533" s="173">
        <f t="shared" si="139"/>
        <v>0</v>
      </c>
      <c r="P533" s="174">
        <f t="shared" si="140"/>
        <v>0</v>
      </c>
    </row>
    <row r="534" spans="1:16" ht="47.25" hidden="1" outlineLevel="1">
      <c r="A534" s="194">
        <f t="shared" ref="A534:A565" si="150">A304</f>
        <v>19.2</v>
      </c>
      <c r="B534" s="199" t="str">
        <f t="shared" si="149"/>
        <v>Up-gradation of GE IP (GE-Fanuc) make PLC system (HMI) installed at AHP, CPU plant, FOPH, FWPH and Mill Reject system at 2x500MW BTPS, Bhusawal.</v>
      </c>
      <c r="C534" s="82" t="str">
        <f t="shared" si="148"/>
        <v>MERC/CAPEX/2023-2024/0178</v>
      </c>
      <c r="D534" s="160">
        <f t="shared" si="148"/>
        <v>45362</v>
      </c>
      <c r="E534" s="99">
        <f t="shared" si="148"/>
        <v>1.35</v>
      </c>
      <c r="F534" s="109">
        <f t="shared" ref="F534:F565" si="151">F304+I304</f>
        <v>0</v>
      </c>
      <c r="G534" s="109">
        <f t="shared" ref="G534:G565" si="152">G304+M304</f>
        <v>0</v>
      </c>
      <c r="H534" s="99">
        <f t="shared" ref="H534:H597" si="153">F534-G534</f>
        <v>0</v>
      </c>
      <c r="I534" s="109">
        <f>'F4.2'!W74</f>
        <v>1.2948010000000001</v>
      </c>
      <c r="J534" s="109">
        <f>'F4.2'!AV74</f>
        <v>1.3538010199999999</v>
      </c>
      <c r="K534" s="99"/>
      <c r="L534" s="99"/>
      <c r="M534" s="99">
        <f t="shared" si="141"/>
        <v>1.3538010199999999</v>
      </c>
      <c r="N534" s="99">
        <f t="shared" ref="N534:N597" si="154">H534+I534-M534</f>
        <v>-5.900001999999982E-2</v>
      </c>
      <c r="O534" s="173">
        <f t="shared" ref="O534:O544" si="155">MAX(0,IF(M534=0,0,IF(G534+M534&lt;E534,M534,E534-G534)))</f>
        <v>1.35</v>
      </c>
      <c r="P534" s="174">
        <f t="shared" ref="P534:P544" si="156">M534-O534</f>
        <v>3.8010199999998218E-3</v>
      </c>
    </row>
    <row r="535" spans="1:16" ht="15.75" hidden="1" outlineLevel="1">
      <c r="A535" s="194">
        <f t="shared" si="150"/>
        <v>19.3</v>
      </c>
      <c r="B535" s="199" t="str">
        <f t="shared" si="149"/>
        <v>Up-gradation of Schneider PLC System at 2x500MW, BTPS, Bhusawal</v>
      </c>
      <c r="C535" s="40" t="str">
        <f t="shared" si="148"/>
        <v>MERC/CAPEX/2023-2024/0178</v>
      </c>
      <c r="D535" s="159">
        <f t="shared" si="148"/>
        <v>45362</v>
      </c>
      <c r="E535" s="109">
        <f t="shared" si="148"/>
        <v>2.33</v>
      </c>
      <c r="F535" s="109">
        <f t="shared" si="151"/>
        <v>0</v>
      </c>
      <c r="G535" s="109">
        <f t="shared" si="152"/>
        <v>0</v>
      </c>
      <c r="H535" s="109">
        <f t="shared" si="153"/>
        <v>0</v>
      </c>
      <c r="I535" s="109">
        <f>'F4.2'!W75</f>
        <v>2.3093444879999998</v>
      </c>
      <c r="J535" s="109">
        <f>'F4.2'!AV75</f>
        <v>2.3093444879999998</v>
      </c>
      <c r="K535" s="109"/>
      <c r="L535" s="109"/>
      <c r="M535" s="109">
        <f t="shared" ref="M535:M544" si="157">SUM(J535:L535)</f>
        <v>2.3093444879999998</v>
      </c>
      <c r="N535" s="109">
        <f t="shared" si="154"/>
        <v>0</v>
      </c>
      <c r="O535" s="173">
        <f t="shared" si="155"/>
        <v>2.3093444879999998</v>
      </c>
      <c r="P535" s="174">
        <f t="shared" si="156"/>
        <v>0</v>
      </c>
    </row>
    <row r="536" spans="1:16" ht="31.5" hidden="1" outlineLevel="1">
      <c r="A536" s="194">
        <f t="shared" si="150"/>
        <v>19.399999999999999</v>
      </c>
      <c r="B536" s="199" t="str">
        <f t="shared" si="149"/>
        <v>Procurement of Rotor assembly with blade set for PA and FD fan at 2 X 500 MW BTPS Bhusawal</v>
      </c>
      <c r="C536" s="49" t="str">
        <f t="shared" si="148"/>
        <v>MERC/CAPEX/2023-2024/0178</v>
      </c>
      <c r="D536" s="160">
        <f t="shared" si="148"/>
        <v>45362</v>
      </c>
      <c r="E536" s="111">
        <f t="shared" si="148"/>
        <v>18.18</v>
      </c>
      <c r="F536" s="109">
        <f t="shared" si="151"/>
        <v>0</v>
      </c>
      <c r="G536" s="109">
        <f t="shared" si="152"/>
        <v>0</v>
      </c>
      <c r="H536" s="111">
        <f t="shared" si="153"/>
        <v>0</v>
      </c>
      <c r="I536" s="109">
        <f>'F4.2'!W76</f>
        <v>16.16</v>
      </c>
      <c r="J536" s="109">
        <f>'F4.2'!AV76</f>
        <v>16.16</v>
      </c>
      <c r="K536" s="111"/>
      <c r="L536" s="111"/>
      <c r="M536" s="111">
        <f t="shared" si="157"/>
        <v>16.16</v>
      </c>
      <c r="N536" s="111">
        <f t="shared" si="154"/>
        <v>0</v>
      </c>
      <c r="O536" s="173">
        <f t="shared" si="155"/>
        <v>16.16</v>
      </c>
      <c r="P536" s="174">
        <f t="shared" si="156"/>
        <v>0</v>
      </c>
    </row>
    <row r="537" spans="1:16" ht="15.75" hidden="1" outlineLevel="1">
      <c r="A537" s="184">
        <f t="shared" si="150"/>
        <v>0</v>
      </c>
      <c r="B537" s="199" t="str">
        <f t="shared" si="149"/>
        <v>IDC</v>
      </c>
      <c r="C537" s="49" t="str">
        <f t="shared" si="148"/>
        <v>MERC/CAPEX/2023-2024/0178</v>
      </c>
      <c r="D537" s="160">
        <f t="shared" si="148"/>
        <v>45362</v>
      </c>
      <c r="E537" s="111">
        <f t="shared" si="148"/>
        <v>0.5</v>
      </c>
      <c r="F537" s="109">
        <f t="shared" si="151"/>
        <v>0</v>
      </c>
      <c r="G537" s="109">
        <f t="shared" si="152"/>
        <v>0</v>
      </c>
      <c r="H537" s="111">
        <f t="shared" si="153"/>
        <v>0</v>
      </c>
      <c r="I537" s="109">
        <f>'F4.2'!W77</f>
        <v>0</v>
      </c>
      <c r="J537" s="109">
        <f>'F4.2'!AV77</f>
        <v>0</v>
      </c>
      <c r="K537" s="111"/>
      <c r="L537" s="111"/>
      <c r="M537" s="111">
        <f t="shared" si="157"/>
        <v>0</v>
      </c>
      <c r="N537" s="111">
        <f t="shared" si="154"/>
        <v>0</v>
      </c>
      <c r="O537" s="173">
        <f t="shared" si="155"/>
        <v>0</v>
      </c>
      <c r="P537" s="174">
        <f t="shared" si="156"/>
        <v>0</v>
      </c>
    </row>
    <row r="538" spans="1:16" ht="31.5" hidden="1" outlineLevel="1">
      <c r="A538" s="177" t="str">
        <f t="shared" si="150"/>
        <v>HO
DPR 13</v>
      </c>
      <c r="B538" s="178" t="str">
        <f t="shared" si="149"/>
        <v>Construction of new Administrative Building for Mahagenco at Vidyut Bhawan, Katol Road, Nagpur</v>
      </c>
      <c r="C538" s="49" t="str">
        <f t="shared" si="148"/>
        <v>MERC/CAPEX/2021-2022/MSPGCL/063</v>
      </c>
      <c r="D538" s="160">
        <f t="shared" si="148"/>
        <v>44604</v>
      </c>
      <c r="E538" s="111">
        <f t="shared" si="148"/>
        <v>57</v>
      </c>
      <c r="F538" s="109">
        <f t="shared" si="151"/>
        <v>0</v>
      </c>
      <c r="G538" s="109">
        <f t="shared" si="152"/>
        <v>0</v>
      </c>
      <c r="H538" s="111">
        <f t="shared" si="153"/>
        <v>0</v>
      </c>
      <c r="I538" s="109">
        <f>'F4.2'!W78</f>
        <v>0</v>
      </c>
      <c r="J538" s="109">
        <f>'F4.2'!AV78</f>
        <v>0</v>
      </c>
      <c r="K538" s="111"/>
      <c r="L538" s="111"/>
      <c r="M538" s="111">
        <f t="shared" si="157"/>
        <v>0</v>
      </c>
      <c r="N538" s="111">
        <f t="shared" si="154"/>
        <v>0</v>
      </c>
      <c r="O538" s="173">
        <f t="shared" si="155"/>
        <v>0</v>
      </c>
      <c r="P538" s="174">
        <f t="shared" si="156"/>
        <v>0</v>
      </c>
    </row>
    <row r="539" spans="1:16" ht="31.5" hidden="1" outlineLevel="1">
      <c r="A539" s="185">
        <f t="shared" si="150"/>
        <v>1</v>
      </c>
      <c r="B539" s="186" t="str">
        <f t="shared" si="149"/>
        <v>Construction of new Administrative Building for Mahagenco at Vidyut Bhawan, Katol Road, Nagpur</v>
      </c>
      <c r="C539" s="49" t="str">
        <f t="shared" si="148"/>
        <v>MERC/CAPEX/2021-2022/MSPGCL/063</v>
      </c>
      <c r="D539" s="160">
        <f t="shared" si="148"/>
        <v>44604</v>
      </c>
      <c r="E539" s="111">
        <f t="shared" si="148"/>
        <v>54.24</v>
      </c>
      <c r="F539" s="109">
        <f t="shared" si="151"/>
        <v>0</v>
      </c>
      <c r="G539" s="109">
        <f t="shared" si="152"/>
        <v>0</v>
      </c>
      <c r="H539" s="111">
        <f t="shared" si="153"/>
        <v>0</v>
      </c>
      <c r="I539" s="109">
        <f>'F4.2'!W79</f>
        <v>0</v>
      </c>
      <c r="J539" s="109">
        <f>'F4.2'!AV79</f>
        <v>0</v>
      </c>
      <c r="K539" s="111"/>
      <c r="L539" s="111"/>
      <c r="M539" s="111">
        <f t="shared" si="157"/>
        <v>0</v>
      </c>
      <c r="N539" s="111">
        <f t="shared" si="154"/>
        <v>0</v>
      </c>
      <c r="O539" s="173">
        <f t="shared" si="155"/>
        <v>0</v>
      </c>
      <c r="P539" s="174">
        <f t="shared" si="156"/>
        <v>0</v>
      </c>
    </row>
    <row r="540" spans="1:16" ht="31.5" hidden="1" outlineLevel="1">
      <c r="A540" s="185">
        <f t="shared" si="150"/>
        <v>0</v>
      </c>
      <c r="B540" s="186" t="str">
        <f t="shared" si="149"/>
        <v>IDC</v>
      </c>
      <c r="C540" s="40" t="str">
        <f t="shared" si="148"/>
        <v>MERC/CAPEX/2021-2022/MSPGCL/063</v>
      </c>
      <c r="D540" s="159">
        <f t="shared" si="148"/>
        <v>44604</v>
      </c>
      <c r="E540" s="109">
        <f t="shared" si="148"/>
        <v>2.76</v>
      </c>
      <c r="F540" s="109">
        <f t="shared" si="151"/>
        <v>0</v>
      </c>
      <c r="G540" s="109">
        <f t="shared" si="152"/>
        <v>0</v>
      </c>
      <c r="H540" s="109">
        <f t="shared" si="153"/>
        <v>0</v>
      </c>
      <c r="I540" s="109">
        <f>'F4.2'!W80</f>
        <v>0</v>
      </c>
      <c r="J540" s="109">
        <f>'F4.2'!AV80</f>
        <v>0</v>
      </c>
      <c r="K540" s="109"/>
      <c r="L540" s="109"/>
      <c r="M540" s="109">
        <f t="shared" si="157"/>
        <v>0</v>
      </c>
      <c r="N540" s="109">
        <f t="shared" si="154"/>
        <v>0</v>
      </c>
      <c r="O540" s="173">
        <f t="shared" si="155"/>
        <v>0</v>
      </c>
      <c r="P540" s="174">
        <f t="shared" si="156"/>
        <v>0</v>
      </c>
    </row>
    <row r="541" spans="1:16" ht="31.5" hidden="1" outlineLevel="1">
      <c r="A541" s="177" t="str">
        <f t="shared" si="150"/>
        <v>HO
DPR 16</v>
      </c>
      <c r="B541" s="178" t="str">
        <f t="shared" si="149"/>
        <v>Centralized Monitoring Solution</v>
      </c>
      <c r="C541" s="49" t="str">
        <f t="shared" si="148"/>
        <v>MERC/CAPEX/MSPGCL/2023-24/0576</v>
      </c>
      <c r="D541" s="160">
        <f t="shared" si="148"/>
        <v>45232</v>
      </c>
      <c r="E541" s="111">
        <f t="shared" si="148"/>
        <v>69.308999999999997</v>
      </c>
      <c r="F541" s="109">
        <f t="shared" si="151"/>
        <v>0</v>
      </c>
      <c r="G541" s="109">
        <f t="shared" si="152"/>
        <v>0</v>
      </c>
      <c r="H541" s="111">
        <f t="shared" si="153"/>
        <v>0</v>
      </c>
      <c r="I541" s="109">
        <f>'F4.2'!W81</f>
        <v>0</v>
      </c>
      <c r="J541" s="109">
        <f>'F4.2'!AV81</f>
        <v>0</v>
      </c>
      <c r="K541" s="111"/>
      <c r="L541" s="111"/>
      <c r="M541" s="111">
        <f t="shared" si="157"/>
        <v>0</v>
      </c>
      <c r="N541" s="111">
        <f t="shared" si="154"/>
        <v>0</v>
      </c>
      <c r="O541" s="173">
        <f t="shared" si="155"/>
        <v>0</v>
      </c>
      <c r="P541" s="174">
        <f t="shared" si="156"/>
        <v>0</v>
      </c>
    </row>
    <row r="542" spans="1:16" ht="15.75" hidden="1" outlineLevel="1">
      <c r="A542" s="185">
        <f t="shared" si="150"/>
        <v>1</v>
      </c>
      <c r="B542" s="186" t="str">
        <f t="shared" si="149"/>
        <v>Centralized Monitoring Solution</v>
      </c>
      <c r="C542" s="49" t="str">
        <f t="shared" si="148"/>
        <v>MERC/CAPEX/MSPGCL/2023-24/0576</v>
      </c>
      <c r="D542" s="160">
        <f t="shared" si="148"/>
        <v>45232</v>
      </c>
      <c r="E542" s="111">
        <f t="shared" si="148"/>
        <v>66.009</v>
      </c>
      <c r="F542" s="109">
        <f t="shared" si="151"/>
        <v>0</v>
      </c>
      <c r="G542" s="109">
        <f t="shared" si="152"/>
        <v>0</v>
      </c>
      <c r="H542" s="111">
        <f t="shared" si="153"/>
        <v>0</v>
      </c>
      <c r="I542" s="109">
        <f>'F4.2'!W82</f>
        <v>0</v>
      </c>
      <c r="J542" s="109">
        <f>'F4.2'!AV82</f>
        <v>0</v>
      </c>
      <c r="K542" s="111"/>
      <c r="L542" s="111"/>
      <c r="M542" s="111">
        <f t="shared" si="157"/>
        <v>0</v>
      </c>
      <c r="N542" s="111">
        <f t="shared" si="154"/>
        <v>0</v>
      </c>
      <c r="O542" s="173">
        <f t="shared" si="155"/>
        <v>0</v>
      </c>
      <c r="P542" s="174">
        <f t="shared" si="156"/>
        <v>0</v>
      </c>
    </row>
    <row r="543" spans="1:16" ht="15.75" hidden="1" outlineLevel="1">
      <c r="A543" s="185">
        <f t="shared" si="150"/>
        <v>0</v>
      </c>
      <c r="B543" s="186" t="str">
        <f t="shared" si="149"/>
        <v>IDC</v>
      </c>
      <c r="C543" s="49" t="str">
        <f t="shared" si="148"/>
        <v>MERC/CAPEX/MSPGCL/2023-24/0576</v>
      </c>
      <c r="D543" s="160">
        <f t="shared" si="148"/>
        <v>45232</v>
      </c>
      <c r="E543" s="111">
        <f t="shared" si="148"/>
        <v>3.3</v>
      </c>
      <c r="F543" s="109">
        <f t="shared" si="151"/>
        <v>0</v>
      </c>
      <c r="G543" s="109">
        <f t="shared" si="152"/>
        <v>0</v>
      </c>
      <c r="H543" s="111">
        <f t="shared" si="153"/>
        <v>0</v>
      </c>
      <c r="I543" s="109">
        <f>'F4.2'!W83</f>
        <v>0</v>
      </c>
      <c r="J543" s="109">
        <f>'F4.2'!AV83</f>
        <v>0</v>
      </c>
      <c r="K543" s="111"/>
      <c r="L543" s="111"/>
      <c r="M543" s="111">
        <f t="shared" si="157"/>
        <v>0</v>
      </c>
      <c r="N543" s="111">
        <f t="shared" si="154"/>
        <v>0</v>
      </c>
      <c r="O543" s="173">
        <f t="shared" si="155"/>
        <v>0</v>
      </c>
      <c r="P543" s="174">
        <f t="shared" si="156"/>
        <v>0</v>
      </c>
    </row>
    <row r="544" spans="1:16" ht="31.5" hidden="1" outlineLevel="1">
      <c r="A544" s="177">
        <f t="shared" si="150"/>
        <v>20</v>
      </c>
      <c r="B544" s="178" t="str">
        <f t="shared" si="149"/>
        <v>Improvement of Loadability and Availability of Coal Handling Plant at BTPS, Bhusawal</v>
      </c>
      <c r="C544" s="49" t="str">
        <f t="shared" si="148"/>
        <v>MERC/CAPEX/MSPGCL/2024-25/0309</v>
      </c>
      <c r="D544" s="160">
        <f t="shared" si="148"/>
        <v>45429</v>
      </c>
      <c r="E544" s="111">
        <f t="shared" si="148"/>
        <v>0</v>
      </c>
      <c r="F544" s="109">
        <f t="shared" si="151"/>
        <v>0</v>
      </c>
      <c r="G544" s="109">
        <f t="shared" si="152"/>
        <v>0</v>
      </c>
      <c r="H544" s="111">
        <f t="shared" si="153"/>
        <v>0</v>
      </c>
      <c r="I544" s="109">
        <f>'F4.2'!W84</f>
        <v>0</v>
      </c>
      <c r="J544" s="109">
        <f>'F4.2'!AV84</f>
        <v>0</v>
      </c>
      <c r="K544" s="111"/>
      <c r="L544" s="111"/>
      <c r="M544" s="111">
        <f t="shared" si="157"/>
        <v>0</v>
      </c>
      <c r="N544" s="111">
        <f t="shared" si="154"/>
        <v>0</v>
      </c>
      <c r="O544" s="173">
        <f t="shared" si="155"/>
        <v>0</v>
      </c>
      <c r="P544" s="174">
        <f t="shared" si="156"/>
        <v>0</v>
      </c>
    </row>
    <row r="545" spans="1:16" ht="47.25" hidden="1" outlineLevel="1">
      <c r="A545" s="185">
        <f t="shared" si="150"/>
        <v>20.100000000000001</v>
      </c>
      <c r="B545" s="186" t="str">
        <f t="shared" si="149"/>
        <v>Scheme-1:-Design Engineering, Supply, Erection, commissioning, Extension of travel Length &amp; Capacity Enhancement of coal yard with additional drive system of stacker reclaimer conveyor No. 110 at in coal handling Plant BTPS.</v>
      </c>
      <c r="C545" s="49" t="str">
        <f t="shared" si="148"/>
        <v>MERC/CAPEX/MSPGCL/2024-25/0309</v>
      </c>
      <c r="D545" s="160">
        <f t="shared" si="148"/>
        <v>45429</v>
      </c>
      <c r="E545" s="111">
        <f t="shared" si="148"/>
        <v>14.27</v>
      </c>
      <c r="F545" s="109">
        <f t="shared" si="151"/>
        <v>0</v>
      </c>
      <c r="G545" s="109">
        <f t="shared" si="152"/>
        <v>0</v>
      </c>
      <c r="H545" s="111">
        <f t="shared" si="153"/>
        <v>0</v>
      </c>
      <c r="I545" s="109">
        <f>'F4.2'!W85</f>
        <v>0</v>
      </c>
      <c r="J545" s="109">
        <f>'F4.2'!AV85</f>
        <v>0</v>
      </c>
      <c r="K545" s="111"/>
      <c r="L545" s="111"/>
      <c r="M545" s="111">
        <f t="shared" ref="M545:M564" si="158">SUM(J545:L545)</f>
        <v>0</v>
      </c>
      <c r="N545" s="111">
        <f t="shared" si="154"/>
        <v>0</v>
      </c>
      <c r="O545" s="173"/>
      <c r="P545" s="174"/>
    </row>
    <row r="546" spans="1:16" ht="31.5" hidden="1" outlineLevel="1">
      <c r="A546" s="185">
        <f t="shared" si="150"/>
        <v>20.2</v>
      </c>
      <c r="B546" s="186" t="str">
        <f t="shared" si="149"/>
        <v>Scheme-2:-Design, Engineering, Rectification, Erection &amp; Commissioning of Z point at Conveyor 108A &amp; B at CHP-500MW.</v>
      </c>
      <c r="C546" s="49" t="str">
        <f t="shared" si="148"/>
        <v>MERC/CAPEX/MSPGCL/2024-25/0309</v>
      </c>
      <c r="D546" s="160">
        <f t="shared" si="148"/>
        <v>45429</v>
      </c>
      <c r="E546" s="111">
        <f t="shared" si="148"/>
        <v>8.18</v>
      </c>
      <c r="F546" s="109">
        <f t="shared" si="151"/>
        <v>0</v>
      </c>
      <c r="G546" s="109">
        <f t="shared" si="152"/>
        <v>0</v>
      </c>
      <c r="H546" s="111">
        <f t="shared" si="153"/>
        <v>0</v>
      </c>
      <c r="I546" s="109">
        <f>'F4.2'!W86</f>
        <v>0</v>
      </c>
      <c r="J546" s="109">
        <f>'F4.2'!AV86</f>
        <v>0</v>
      </c>
      <c r="K546" s="111"/>
      <c r="L546" s="111"/>
      <c r="M546" s="111">
        <f t="shared" si="158"/>
        <v>0</v>
      </c>
      <c r="N546" s="111">
        <f t="shared" si="154"/>
        <v>0</v>
      </c>
      <c r="O546" s="173"/>
      <c r="P546" s="174"/>
    </row>
    <row r="547" spans="1:16" ht="31.5" hidden="1" outlineLevel="1">
      <c r="A547" s="185">
        <f t="shared" si="150"/>
        <v>20.3</v>
      </c>
      <c r="B547" s="186" t="str">
        <f t="shared" si="149"/>
        <v>Scheme-3:-Design, Engineering and provision of material lifting arrangement for crusher floor, wobbler feeder  &amp; C-105 floor In CHP BTPS.</v>
      </c>
      <c r="C547" s="49" t="str">
        <f t="shared" si="148"/>
        <v>MERC/CAPEX/MSPGCL/2024-25/0309</v>
      </c>
      <c r="D547" s="160">
        <f t="shared" si="148"/>
        <v>45429</v>
      </c>
      <c r="E547" s="111">
        <f t="shared" si="148"/>
        <v>1.88</v>
      </c>
      <c r="F547" s="109">
        <f t="shared" si="151"/>
        <v>0</v>
      </c>
      <c r="G547" s="109">
        <f t="shared" si="152"/>
        <v>0</v>
      </c>
      <c r="H547" s="111">
        <f t="shared" si="153"/>
        <v>0</v>
      </c>
      <c r="I547" s="109">
        <f>'F4.2'!W87</f>
        <v>0</v>
      </c>
      <c r="J547" s="109">
        <f>'F4.2'!AV87</f>
        <v>0</v>
      </c>
      <c r="K547" s="111"/>
      <c r="L547" s="111"/>
      <c r="M547" s="111">
        <f t="shared" si="158"/>
        <v>0</v>
      </c>
      <c r="N547" s="111">
        <f t="shared" si="154"/>
        <v>0</v>
      </c>
      <c r="O547" s="173"/>
      <c r="P547" s="174"/>
    </row>
    <row r="548" spans="1:16" ht="31.5" hidden="1" outlineLevel="1">
      <c r="A548" s="185">
        <f t="shared" si="150"/>
        <v>20.399999999999999</v>
      </c>
      <c r="B548" s="186" t="str">
        <f t="shared" si="149"/>
        <v>Scheme-4:-Structural up-gradation and rehabilitation of reversible yard conveyor in coal handling plant.</v>
      </c>
      <c r="C548" s="49" t="str">
        <f t="shared" si="148"/>
        <v>MERC/CAPEX/MSPGCL/2024-25/0309</v>
      </c>
      <c r="D548" s="160">
        <f t="shared" si="148"/>
        <v>45429</v>
      </c>
      <c r="E548" s="111">
        <f t="shared" si="148"/>
        <v>4.21</v>
      </c>
      <c r="F548" s="109">
        <f t="shared" si="151"/>
        <v>0</v>
      </c>
      <c r="G548" s="109">
        <f t="shared" si="152"/>
        <v>0</v>
      </c>
      <c r="H548" s="111">
        <f t="shared" si="153"/>
        <v>0</v>
      </c>
      <c r="I548" s="109">
        <f>'F4.2'!W88</f>
        <v>0</v>
      </c>
      <c r="J548" s="109">
        <f>'F4.2'!AV88</f>
        <v>0</v>
      </c>
      <c r="K548" s="111"/>
      <c r="L548" s="111"/>
      <c r="M548" s="111">
        <f t="shared" si="158"/>
        <v>0</v>
      </c>
      <c r="N548" s="111">
        <f t="shared" si="154"/>
        <v>0</v>
      </c>
      <c r="O548" s="173"/>
      <c r="P548" s="174"/>
    </row>
    <row r="549" spans="1:16" ht="31.5" hidden="1" outlineLevel="1">
      <c r="A549" s="185">
        <f t="shared" si="150"/>
        <v>20.5</v>
      </c>
      <c r="B549" s="186" t="str">
        <f t="shared" si="149"/>
        <v>Scheme-5:-Design, Engineering, Erection and commissioning of Receiving and discharge chutes of wobbler feeders in CHP BTPS.</v>
      </c>
      <c r="C549" s="49" t="str">
        <f t="shared" si="148"/>
        <v>MERC/CAPEX/MSPGCL/2024-25/0309</v>
      </c>
      <c r="D549" s="160">
        <f t="shared" si="148"/>
        <v>45429</v>
      </c>
      <c r="E549" s="111">
        <f t="shared" si="148"/>
        <v>6.25</v>
      </c>
      <c r="F549" s="109">
        <f t="shared" si="151"/>
        <v>0</v>
      </c>
      <c r="G549" s="109">
        <f t="shared" si="152"/>
        <v>0</v>
      </c>
      <c r="H549" s="111">
        <f t="shared" si="153"/>
        <v>0</v>
      </c>
      <c r="I549" s="109">
        <f>'F4.2'!W89</f>
        <v>0</v>
      </c>
      <c r="J549" s="109">
        <f>'F4.2'!AV89</f>
        <v>0</v>
      </c>
      <c r="K549" s="111"/>
      <c r="L549" s="111"/>
      <c r="M549" s="111">
        <f t="shared" si="158"/>
        <v>0</v>
      </c>
      <c r="N549" s="111">
        <f t="shared" si="154"/>
        <v>0</v>
      </c>
      <c r="O549" s="173"/>
      <c r="P549" s="174"/>
    </row>
    <row r="550" spans="1:16" ht="15.75" hidden="1" outlineLevel="1">
      <c r="A550" s="185">
        <f t="shared" si="150"/>
        <v>20.6</v>
      </c>
      <c r="B550" s="186" t="str">
        <f t="shared" si="149"/>
        <v>Scheme-6: Procurement of 3 Nos. of Bulldozers at BTPS, Bhusawal.</v>
      </c>
      <c r="C550" s="49" t="str">
        <f t="shared" ref="C550:E569" si="159">C320</f>
        <v>MERC/CAPEX/MSPGCL/2024-25/0309</v>
      </c>
      <c r="D550" s="160">
        <f t="shared" si="159"/>
        <v>45429</v>
      </c>
      <c r="E550" s="111">
        <f t="shared" si="159"/>
        <v>7.35</v>
      </c>
      <c r="F550" s="109">
        <f t="shared" si="151"/>
        <v>0</v>
      </c>
      <c r="G550" s="109">
        <f t="shared" si="152"/>
        <v>0</v>
      </c>
      <c r="H550" s="111">
        <f t="shared" si="153"/>
        <v>0</v>
      </c>
      <c r="I550" s="109">
        <f>'F4.2'!W90</f>
        <v>0</v>
      </c>
      <c r="J550" s="109">
        <f>'F4.2'!AV90</f>
        <v>0</v>
      </c>
      <c r="K550" s="111"/>
      <c r="L550" s="111"/>
      <c r="M550" s="111">
        <f t="shared" si="158"/>
        <v>0</v>
      </c>
      <c r="N550" s="111">
        <f t="shared" si="154"/>
        <v>0</v>
      </c>
      <c r="O550" s="173"/>
      <c r="P550" s="174"/>
    </row>
    <row r="551" spans="1:16" ht="15.75" hidden="1" outlineLevel="1">
      <c r="A551" s="185">
        <f t="shared" si="150"/>
        <v>0</v>
      </c>
      <c r="B551" s="186" t="str">
        <f t="shared" si="149"/>
        <v>IDC</v>
      </c>
      <c r="C551" s="49">
        <f t="shared" si="159"/>
        <v>0</v>
      </c>
      <c r="D551" s="160" t="str">
        <f t="shared" si="159"/>
        <v>-</v>
      </c>
      <c r="E551" s="111">
        <f t="shared" si="159"/>
        <v>0</v>
      </c>
      <c r="F551" s="109">
        <f t="shared" si="151"/>
        <v>0</v>
      </c>
      <c r="G551" s="109">
        <f t="shared" si="152"/>
        <v>0</v>
      </c>
      <c r="H551" s="111">
        <f t="shared" si="153"/>
        <v>0</v>
      </c>
      <c r="I551" s="109">
        <f>'F4.2'!W91</f>
        <v>0</v>
      </c>
      <c r="J551" s="109">
        <f>'F4.2'!AV91</f>
        <v>0</v>
      </c>
      <c r="K551" s="111"/>
      <c r="L551" s="111"/>
      <c r="M551" s="111">
        <f t="shared" si="158"/>
        <v>0</v>
      </c>
      <c r="N551" s="111">
        <f t="shared" si="154"/>
        <v>0</v>
      </c>
      <c r="O551" s="173"/>
      <c r="P551" s="174"/>
    </row>
    <row r="552" spans="1:16" ht="31.5" hidden="1" outlineLevel="1">
      <c r="A552" s="177">
        <f t="shared" si="150"/>
        <v>21</v>
      </c>
      <c r="B552" s="178" t="str">
        <f t="shared" si="149"/>
        <v>Performance Improvement of Coal Handling Plant at BTPS-U4 &amp; 5, Bhusawal</v>
      </c>
      <c r="C552" s="49" t="str">
        <f t="shared" si="159"/>
        <v>MERC/CAPEX/MSPGCL/2024-25/0310</v>
      </c>
      <c r="D552" s="160" t="str">
        <f t="shared" si="159"/>
        <v>-</v>
      </c>
      <c r="E552" s="111">
        <f t="shared" si="159"/>
        <v>0</v>
      </c>
      <c r="F552" s="109">
        <f t="shared" si="151"/>
        <v>0</v>
      </c>
      <c r="G552" s="109">
        <f t="shared" si="152"/>
        <v>0</v>
      </c>
      <c r="H552" s="111">
        <f t="shared" si="153"/>
        <v>0</v>
      </c>
      <c r="I552" s="109">
        <f>'F4.2'!W92</f>
        <v>0</v>
      </c>
      <c r="J552" s="109">
        <f>'F4.2'!AV92</f>
        <v>0</v>
      </c>
      <c r="K552" s="111"/>
      <c r="L552" s="111"/>
      <c r="M552" s="111">
        <f t="shared" si="158"/>
        <v>0</v>
      </c>
      <c r="N552" s="111">
        <f t="shared" si="154"/>
        <v>0</v>
      </c>
      <c r="O552" s="173"/>
      <c r="P552" s="174"/>
    </row>
    <row r="553" spans="1:16" ht="31.5" hidden="1" outlineLevel="1">
      <c r="A553" s="185">
        <f t="shared" si="150"/>
        <v>21.1</v>
      </c>
      <c r="B553" s="186" t="str">
        <f t="shared" si="149"/>
        <v>Scheme-1: Revamping, Modification of Gravity take-up and Drive Augmentation of Bunkering conveyor in CHP BTPS</v>
      </c>
      <c r="C553" s="49" t="str">
        <f t="shared" si="159"/>
        <v>MERC/CAPEX/MSPGCL/2024-25/0310</v>
      </c>
      <c r="D553" s="160">
        <f t="shared" si="159"/>
        <v>45429</v>
      </c>
      <c r="E553" s="111">
        <f t="shared" si="159"/>
        <v>11.35</v>
      </c>
      <c r="F553" s="109">
        <f t="shared" si="151"/>
        <v>0</v>
      </c>
      <c r="G553" s="109">
        <f t="shared" si="152"/>
        <v>0</v>
      </c>
      <c r="H553" s="111">
        <f t="shared" si="153"/>
        <v>0</v>
      </c>
      <c r="I553" s="109">
        <f>'F4.2'!W93</f>
        <v>0</v>
      </c>
      <c r="J553" s="109">
        <f>'F4.2'!AV93</f>
        <v>0</v>
      </c>
      <c r="K553" s="111"/>
      <c r="L553" s="111"/>
      <c r="M553" s="111">
        <f t="shared" si="158"/>
        <v>0</v>
      </c>
      <c r="N553" s="111">
        <f t="shared" si="154"/>
        <v>0</v>
      </c>
      <c r="O553" s="173"/>
      <c r="P553" s="174"/>
    </row>
    <row r="554" spans="1:16" ht="15.75" hidden="1" outlineLevel="1">
      <c r="A554" s="185">
        <f t="shared" si="150"/>
        <v>21.2</v>
      </c>
      <c r="B554" s="186" t="str">
        <f t="shared" si="149"/>
        <v>Scheme-2: Revamping of coal diverting chutes in CHP 2x500 MW BTPS</v>
      </c>
      <c r="C554" s="49" t="str">
        <f t="shared" si="159"/>
        <v>MERC/CAPEX/MSPGCL/2024-25/0310</v>
      </c>
      <c r="D554" s="160">
        <f t="shared" si="159"/>
        <v>45429</v>
      </c>
      <c r="E554" s="111">
        <f t="shared" si="159"/>
        <v>5.73</v>
      </c>
      <c r="F554" s="109">
        <f t="shared" si="151"/>
        <v>0</v>
      </c>
      <c r="G554" s="109">
        <f t="shared" si="152"/>
        <v>0</v>
      </c>
      <c r="H554" s="111">
        <f t="shared" si="153"/>
        <v>0</v>
      </c>
      <c r="I554" s="109">
        <f>'F4.2'!W94</f>
        <v>0</v>
      </c>
      <c r="J554" s="109">
        <f>'F4.2'!AV94</f>
        <v>0</v>
      </c>
      <c r="K554" s="111"/>
      <c r="L554" s="111"/>
      <c r="M554" s="111">
        <f t="shared" si="158"/>
        <v>0</v>
      </c>
      <c r="N554" s="111">
        <f t="shared" si="154"/>
        <v>0</v>
      </c>
      <c r="O554" s="173"/>
      <c r="P554" s="174"/>
    </row>
    <row r="555" spans="1:16" ht="31.5" hidden="1" outlineLevel="1">
      <c r="A555" s="185">
        <f t="shared" si="150"/>
        <v>21.3</v>
      </c>
      <c r="B555" s="186" t="str">
        <f t="shared" si="149"/>
        <v>Scheme-3: Revamping and structural augmentation of Reversible feeder conveyors in CHP-BTPS.</v>
      </c>
      <c r="C555" s="49" t="str">
        <f t="shared" si="159"/>
        <v>MERC/CAPEX/MSPGCL/2024-25/0310</v>
      </c>
      <c r="D555" s="160">
        <f t="shared" si="159"/>
        <v>45429</v>
      </c>
      <c r="E555" s="111">
        <f t="shared" si="159"/>
        <v>1.77</v>
      </c>
      <c r="F555" s="109">
        <f t="shared" si="151"/>
        <v>0</v>
      </c>
      <c r="G555" s="109">
        <f t="shared" si="152"/>
        <v>0</v>
      </c>
      <c r="H555" s="111">
        <f t="shared" si="153"/>
        <v>0</v>
      </c>
      <c r="I555" s="109">
        <f>'F4.2'!W95</f>
        <v>1.75</v>
      </c>
      <c r="J555" s="109">
        <f>'F4.2'!AV95</f>
        <v>1.75</v>
      </c>
      <c r="K555" s="111"/>
      <c r="L555" s="111"/>
      <c r="M555" s="111">
        <f t="shared" si="158"/>
        <v>1.75</v>
      </c>
      <c r="N555" s="111">
        <f t="shared" si="154"/>
        <v>0</v>
      </c>
      <c r="O555" s="173"/>
      <c r="P555" s="174"/>
    </row>
    <row r="556" spans="1:16" ht="31.5" hidden="1" outlineLevel="1">
      <c r="A556" s="185">
        <f t="shared" si="150"/>
        <v>21.4</v>
      </c>
      <c r="B556" s="186" t="str">
        <f t="shared" si="149"/>
        <v>Scheme-4: Revamping and up-gradation of air &amp; ventilation system in Coal Handling Plant-BTPS.</v>
      </c>
      <c r="C556" s="49" t="str">
        <f t="shared" si="159"/>
        <v>MERC/CAPEX/MSPGCL/2024-25/0310</v>
      </c>
      <c r="D556" s="160">
        <f t="shared" si="159"/>
        <v>45429</v>
      </c>
      <c r="E556" s="111">
        <f t="shared" si="159"/>
        <v>9.01</v>
      </c>
      <c r="F556" s="109">
        <f t="shared" si="151"/>
        <v>0</v>
      </c>
      <c r="G556" s="109">
        <f t="shared" si="152"/>
        <v>0</v>
      </c>
      <c r="H556" s="111">
        <f t="shared" si="153"/>
        <v>0</v>
      </c>
      <c r="I556" s="109">
        <f>'F4.2'!W96</f>
        <v>0</v>
      </c>
      <c r="J556" s="109">
        <f>'F4.2'!AV96</f>
        <v>0</v>
      </c>
      <c r="K556" s="111"/>
      <c r="L556" s="111"/>
      <c r="M556" s="111">
        <f t="shared" si="158"/>
        <v>0</v>
      </c>
      <c r="N556" s="111">
        <f t="shared" si="154"/>
        <v>0</v>
      </c>
      <c r="O556" s="173"/>
      <c r="P556" s="174"/>
    </row>
    <row r="557" spans="1:16" ht="31.5" hidden="1" outlineLevel="1">
      <c r="A557" s="185">
        <f t="shared" si="150"/>
        <v>21.5</v>
      </c>
      <c r="B557" s="186" t="str">
        <f t="shared" si="149"/>
        <v>Scheme-5: Revamping, Structural &amp; drive up-gradation  of conveyor-111 in CHP-BTPS.</v>
      </c>
      <c r="C557" s="49" t="str">
        <f t="shared" si="159"/>
        <v>MERC/CAPEX/MSPGCL/2024-25/0310</v>
      </c>
      <c r="D557" s="160">
        <f t="shared" si="159"/>
        <v>45429</v>
      </c>
      <c r="E557" s="111">
        <f t="shared" si="159"/>
        <v>3.85</v>
      </c>
      <c r="F557" s="109">
        <f t="shared" si="151"/>
        <v>0</v>
      </c>
      <c r="G557" s="109">
        <f t="shared" si="152"/>
        <v>0</v>
      </c>
      <c r="H557" s="111">
        <f t="shared" si="153"/>
        <v>0</v>
      </c>
      <c r="I557" s="109">
        <f>'F4.2'!W97</f>
        <v>0</v>
      </c>
      <c r="J557" s="109">
        <f>'F4.2'!AV97</f>
        <v>0</v>
      </c>
      <c r="K557" s="111"/>
      <c r="L557" s="111"/>
      <c r="M557" s="111">
        <f t="shared" si="158"/>
        <v>0</v>
      </c>
      <c r="N557" s="111">
        <f t="shared" si="154"/>
        <v>0</v>
      </c>
      <c r="O557" s="173"/>
      <c r="P557" s="174"/>
    </row>
    <row r="558" spans="1:16" ht="31.5" hidden="1" outlineLevel="1">
      <c r="A558" s="185">
        <f t="shared" si="150"/>
        <v>21.6</v>
      </c>
      <c r="B558" s="186" t="str">
        <f t="shared" si="149"/>
        <v>Scheme-6: Revamping and structural up-gradation of conveyor system in tunnel area in Coal Handling Plant-BTPS.</v>
      </c>
      <c r="C558" s="49" t="str">
        <f t="shared" si="159"/>
        <v>MERC/CAPEX/MSPGCL/2024-25/0310</v>
      </c>
      <c r="D558" s="160">
        <f t="shared" si="159"/>
        <v>45429</v>
      </c>
      <c r="E558" s="111">
        <f t="shared" si="159"/>
        <v>8.6199999999999992</v>
      </c>
      <c r="F558" s="109">
        <f t="shared" si="151"/>
        <v>0</v>
      </c>
      <c r="G558" s="109">
        <f t="shared" si="152"/>
        <v>0</v>
      </c>
      <c r="H558" s="111">
        <f t="shared" si="153"/>
        <v>0</v>
      </c>
      <c r="I558" s="109">
        <f>'F4.2'!W98</f>
        <v>0</v>
      </c>
      <c r="J558" s="109">
        <f>'F4.2'!AV98</f>
        <v>0</v>
      </c>
      <c r="K558" s="111"/>
      <c r="L558" s="111"/>
      <c r="M558" s="111">
        <f t="shared" si="158"/>
        <v>0</v>
      </c>
      <c r="N558" s="111">
        <f t="shared" si="154"/>
        <v>0</v>
      </c>
      <c r="O558" s="173"/>
      <c r="P558" s="174"/>
    </row>
    <row r="559" spans="1:16" ht="31.5" hidden="1" outlineLevel="1">
      <c r="A559" s="185">
        <f t="shared" si="150"/>
        <v>21.7</v>
      </c>
      <c r="B559" s="186" t="str">
        <f t="shared" si="149"/>
        <v>Scheme-7: Erection &amp; Commissioning of Travelling type coal chutes in CHP BTPS.</v>
      </c>
      <c r="C559" s="49" t="str">
        <f t="shared" si="159"/>
        <v>MERC/CAPEX/MSPGCL/2024-25/0310</v>
      </c>
      <c r="D559" s="160">
        <f t="shared" si="159"/>
        <v>45429</v>
      </c>
      <c r="E559" s="111">
        <f t="shared" si="159"/>
        <v>8.06</v>
      </c>
      <c r="F559" s="109">
        <f t="shared" si="151"/>
        <v>0</v>
      </c>
      <c r="G559" s="109">
        <f t="shared" si="152"/>
        <v>0</v>
      </c>
      <c r="H559" s="111">
        <f t="shared" si="153"/>
        <v>0</v>
      </c>
      <c r="I559" s="109">
        <f>'F4.2'!W99</f>
        <v>0</v>
      </c>
      <c r="J559" s="109">
        <f>'F4.2'!AV99</f>
        <v>0</v>
      </c>
      <c r="K559" s="111"/>
      <c r="L559" s="111"/>
      <c r="M559" s="111">
        <f t="shared" si="158"/>
        <v>0</v>
      </c>
      <c r="N559" s="111">
        <f t="shared" si="154"/>
        <v>0</v>
      </c>
      <c r="O559" s="173"/>
      <c r="P559" s="174"/>
    </row>
    <row r="560" spans="1:16" ht="31.5" hidden="1" outlineLevel="1">
      <c r="A560" s="185">
        <f t="shared" si="150"/>
        <v>21.8</v>
      </c>
      <c r="B560" s="186" t="str">
        <f t="shared" si="149"/>
        <v>Scheme-8: Revamping of scoop cooling system installed in coal handling plant BTPS.</v>
      </c>
      <c r="C560" s="49" t="str">
        <f t="shared" si="159"/>
        <v>MERC/CAPEX/MSPGCL/2024-25/0310</v>
      </c>
      <c r="D560" s="160">
        <f t="shared" si="159"/>
        <v>45429</v>
      </c>
      <c r="E560" s="111">
        <f t="shared" si="159"/>
        <v>4.9800000000000004</v>
      </c>
      <c r="F560" s="109">
        <f t="shared" si="151"/>
        <v>0</v>
      </c>
      <c r="G560" s="109">
        <f t="shared" si="152"/>
        <v>0</v>
      </c>
      <c r="H560" s="111">
        <f t="shared" si="153"/>
        <v>0</v>
      </c>
      <c r="I560" s="109">
        <f>'F4.2'!W100</f>
        <v>0</v>
      </c>
      <c r="J560" s="109">
        <f>'F4.2'!AV100</f>
        <v>0</v>
      </c>
      <c r="K560" s="111"/>
      <c r="L560" s="111"/>
      <c r="M560" s="111">
        <f t="shared" si="158"/>
        <v>0</v>
      </c>
      <c r="N560" s="111">
        <f t="shared" si="154"/>
        <v>0</v>
      </c>
      <c r="O560" s="173"/>
      <c r="P560" s="174"/>
    </row>
    <row r="561" spans="1:16" ht="15.75" hidden="1" outlineLevel="1">
      <c r="A561" s="283">
        <f t="shared" si="150"/>
        <v>21.9</v>
      </c>
      <c r="B561" s="283" t="str">
        <f t="shared" si="149"/>
        <v>Scheme-9: Retrofitting and Up-gradation of Dewatering system in CHP-BTPS.</v>
      </c>
      <c r="C561" s="49" t="str">
        <f t="shared" si="159"/>
        <v>MERC/CAPEX/MSPGCL/2024-25/0310</v>
      </c>
      <c r="D561" s="160">
        <f t="shared" si="159"/>
        <v>45429</v>
      </c>
      <c r="E561" s="111">
        <f t="shared" si="159"/>
        <v>3.92</v>
      </c>
      <c r="F561" s="109">
        <f t="shared" si="151"/>
        <v>0</v>
      </c>
      <c r="G561" s="109">
        <f t="shared" si="152"/>
        <v>0</v>
      </c>
      <c r="H561" s="111">
        <f t="shared" si="153"/>
        <v>0</v>
      </c>
      <c r="I561" s="109">
        <f>'F4.2'!W101</f>
        <v>0</v>
      </c>
      <c r="J561" s="109">
        <f>'F4.2'!AV101</f>
        <v>0</v>
      </c>
      <c r="K561" s="111"/>
      <c r="L561" s="111"/>
      <c r="M561" s="111">
        <f t="shared" si="158"/>
        <v>0</v>
      </c>
      <c r="N561" s="111">
        <f t="shared" si="154"/>
        <v>0</v>
      </c>
      <c r="O561" s="173"/>
      <c r="P561" s="174"/>
    </row>
    <row r="562" spans="1:16" ht="15.75" hidden="1" outlineLevel="1">
      <c r="A562" s="282">
        <f t="shared" si="150"/>
        <v>0</v>
      </c>
      <c r="B562" s="282" t="str">
        <f t="shared" si="149"/>
        <v>IDC</v>
      </c>
      <c r="C562" s="49">
        <f t="shared" si="159"/>
        <v>0</v>
      </c>
      <c r="D562" s="160" t="str">
        <f t="shared" si="159"/>
        <v>-</v>
      </c>
      <c r="E562" s="111">
        <f t="shared" si="159"/>
        <v>0</v>
      </c>
      <c r="F562" s="109">
        <f t="shared" si="151"/>
        <v>0</v>
      </c>
      <c r="G562" s="109">
        <f t="shared" si="152"/>
        <v>0</v>
      </c>
      <c r="H562" s="111">
        <f t="shared" si="153"/>
        <v>0</v>
      </c>
      <c r="I562" s="109">
        <f>'F4.2'!W102</f>
        <v>0</v>
      </c>
      <c r="J562" s="109">
        <f>'F4.2'!AV102</f>
        <v>0</v>
      </c>
      <c r="K562" s="111"/>
      <c r="L562" s="111"/>
      <c r="M562" s="111">
        <f t="shared" si="158"/>
        <v>0</v>
      </c>
      <c r="N562" s="111">
        <f t="shared" si="154"/>
        <v>0</v>
      </c>
      <c r="O562" s="173"/>
      <c r="P562" s="174"/>
    </row>
    <row r="563" spans="1:16" ht="15.75" hidden="1" outlineLevel="1">
      <c r="A563" s="284">
        <f t="shared" si="150"/>
        <v>0</v>
      </c>
      <c r="B563" s="284" t="str">
        <f t="shared" si="149"/>
        <v>Asset Transfer from Projects</v>
      </c>
      <c r="C563" s="49">
        <f t="shared" si="159"/>
        <v>0</v>
      </c>
      <c r="D563" s="160" t="str">
        <f t="shared" si="159"/>
        <v>-</v>
      </c>
      <c r="E563" s="111">
        <f t="shared" si="159"/>
        <v>0</v>
      </c>
      <c r="F563" s="109">
        <f t="shared" si="151"/>
        <v>0</v>
      </c>
      <c r="G563" s="109">
        <f t="shared" si="152"/>
        <v>0</v>
      </c>
      <c r="H563" s="111">
        <f t="shared" si="153"/>
        <v>0</v>
      </c>
      <c r="I563" s="109">
        <f>'F4.2'!W103</f>
        <v>0</v>
      </c>
      <c r="J563" s="109">
        <f>'F4.2'!AV103</f>
        <v>0</v>
      </c>
      <c r="K563" s="111"/>
      <c r="L563" s="111"/>
      <c r="M563" s="111">
        <f t="shared" si="158"/>
        <v>0</v>
      </c>
      <c r="N563" s="111">
        <f t="shared" si="154"/>
        <v>0</v>
      </c>
      <c r="O563" s="173"/>
      <c r="P563" s="174"/>
    </row>
    <row r="564" spans="1:16" ht="15.75" hidden="1" outlineLevel="1">
      <c r="A564" s="282">
        <f t="shared" si="150"/>
        <v>0</v>
      </c>
      <c r="B564" s="282" t="str">
        <f t="shared" ref="B564:B595" si="160">B334</f>
        <v>SP Busduct Unit 4&amp;5</v>
      </c>
      <c r="C564" s="49">
        <f t="shared" si="159"/>
        <v>0</v>
      </c>
      <c r="D564" s="160" t="str">
        <f t="shared" si="159"/>
        <v>-</v>
      </c>
      <c r="E564" s="111">
        <f t="shared" si="159"/>
        <v>0</v>
      </c>
      <c r="F564" s="109">
        <f t="shared" si="151"/>
        <v>0.30071745999999999</v>
      </c>
      <c r="G564" s="109">
        <f t="shared" si="152"/>
        <v>0.30071745999999999</v>
      </c>
      <c r="H564" s="111">
        <f t="shared" si="153"/>
        <v>0</v>
      </c>
      <c r="I564" s="109">
        <f>'F4.2'!W104</f>
        <v>0</v>
      </c>
      <c r="J564" s="109">
        <f>'F4.2'!AV104</f>
        <v>0</v>
      </c>
      <c r="K564" s="111"/>
      <c r="L564" s="111"/>
      <c r="M564" s="111">
        <f t="shared" si="158"/>
        <v>0</v>
      </c>
      <c r="N564" s="111">
        <f t="shared" si="154"/>
        <v>0</v>
      </c>
      <c r="O564" s="173"/>
      <c r="P564" s="174"/>
    </row>
    <row r="565" spans="1:16" ht="15.75" hidden="1" outlineLevel="1">
      <c r="A565" s="282">
        <f t="shared" si="150"/>
        <v>0</v>
      </c>
      <c r="B565" s="282" t="str">
        <f t="shared" si="160"/>
        <v>ESP,ID,FD,PA Fans &amp;Other Boiler Auxiliaries</v>
      </c>
      <c r="C565" s="40">
        <f t="shared" si="159"/>
        <v>0</v>
      </c>
      <c r="D565" s="159" t="str">
        <f t="shared" si="159"/>
        <v>-</v>
      </c>
      <c r="E565" s="109">
        <f t="shared" si="159"/>
        <v>0</v>
      </c>
      <c r="F565" s="109">
        <f t="shared" si="151"/>
        <v>1.0282827000000001</v>
      </c>
      <c r="G565" s="109">
        <f t="shared" si="152"/>
        <v>1.0282827000000001</v>
      </c>
      <c r="H565" s="109">
        <f t="shared" si="153"/>
        <v>0</v>
      </c>
      <c r="I565" s="109">
        <f>'F4.2'!W105</f>
        <v>0</v>
      </c>
      <c r="J565" s="109">
        <f>'F4.2'!AV105</f>
        <v>0</v>
      </c>
      <c r="K565" s="109"/>
      <c r="L565" s="109"/>
      <c r="M565" s="109">
        <f t="shared" ref="M565:M618" si="161">SUM(J565:L565)</f>
        <v>0</v>
      </c>
      <c r="N565" s="109">
        <f t="shared" si="154"/>
        <v>0</v>
      </c>
    </row>
    <row r="566" spans="1:16" ht="15.75" hidden="1" outlineLevel="1">
      <c r="A566" s="284">
        <f t="shared" ref="A566:A597" si="162">A336</f>
        <v>0</v>
      </c>
      <c r="B566" s="284" t="str">
        <f t="shared" si="160"/>
        <v>(ii) DPR Yet to be Submitted to MERC</v>
      </c>
      <c r="C566" s="40">
        <f t="shared" si="159"/>
        <v>0</v>
      </c>
      <c r="D566" s="159" t="str">
        <f t="shared" si="159"/>
        <v>-</v>
      </c>
      <c r="E566" s="109">
        <f t="shared" si="159"/>
        <v>0</v>
      </c>
      <c r="F566" s="109">
        <f t="shared" ref="F566:F597" si="163">F336+I336</f>
        <v>0</v>
      </c>
      <c r="G566" s="109">
        <f t="shared" ref="G566:G597" si="164">G336+M336</f>
        <v>0</v>
      </c>
      <c r="H566" s="109">
        <f t="shared" si="153"/>
        <v>0</v>
      </c>
      <c r="I566" s="109">
        <f>'F4.2'!W106</f>
        <v>0</v>
      </c>
      <c r="J566" s="109">
        <f>'F4.2'!AV106</f>
        <v>0</v>
      </c>
      <c r="K566" s="109"/>
      <c r="L566" s="109"/>
      <c r="M566" s="109">
        <f t="shared" si="161"/>
        <v>0</v>
      </c>
      <c r="N566" s="109">
        <f t="shared" si="154"/>
        <v>0</v>
      </c>
    </row>
    <row r="567" spans="1:16" ht="15.75" hidden="1" outlineLevel="1">
      <c r="A567" s="345">
        <f t="shared" si="162"/>
        <v>0</v>
      </c>
      <c r="B567" s="345" t="str">
        <f t="shared" si="160"/>
        <v xml:space="preserve">FY 2025-26 </v>
      </c>
      <c r="C567" s="49">
        <f t="shared" si="159"/>
        <v>0</v>
      </c>
      <c r="D567" s="160" t="str">
        <f t="shared" si="159"/>
        <v>-</v>
      </c>
      <c r="E567" s="111">
        <f t="shared" si="159"/>
        <v>0</v>
      </c>
      <c r="F567" s="109">
        <f t="shared" si="163"/>
        <v>0</v>
      </c>
      <c r="G567" s="109">
        <f t="shared" si="164"/>
        <v>0</v>
      </c>
      <c r="H567" s="111">
        <f t="shared" si="153"/>
        <v>0</v>
      </c>
      <c r="I567" s="109">
        <f>'F4.2'!W107</f>
        <v>0</v>
      </c>
      <c r="J567" s="109">
        <f>'F4.2'!AV107</f>
        <v>0</v>
      </c>
      <c r="K567" s="111"/>
      <c r="L567" s="111"/>
      <c r="M567" s="111">
        <f t="shared" si="161"/>
        <v>0</v>
      </c>
      <c r="N567" s="111">
        <f t="shared" si="154"/>
        <v>0</v>
      </c>
    </row>
    <row r="568" spans="1:16" ht="31.5" hidden="1" outlineLevel="1">
      <c r="A568" s="352">
        <f t="shared" si="162"/>
        <v>1</v>
      </c>
      <c r="B568" s="353" t="str">
        <f t="shared" si="160"/>
        <v>Up gradation of coal mill reject system, Procurement of Air heater baskets &amp; spare Air heater gearbox at 2X500MW, Bhusawal TPS</v>
      </c>
      <c r="C568" s="49">
        <f t="shared" si="159"/>
        <v>0</v>
      </c>
      <c r="D568" s="160" t="str">
        <f t="shared" si="159"/>
        <v>-</v>
      </c>
      <c r="E568" s="111">
        <f t="shared" si="159"/>
        <v>0</v>
      </c>
      <c r="F568" s="109">
        <f t="shared" si="163"/>
        <v>0</v>
      </c>
      <c r="G568" s="109">
        <f t="shared" si="164"/>
        <v>0</v>
      </c>
      <c r="H568" s="111">
        <f t="shared" si="153"/>
        <v>0</v>
      </c>
      <c r="I568" s="109">
        <f>'F4.2'!W108</f>
        <v>0</v>
      </c>
      <c r="J568" s="109">
        <f>'F4.2'!AV108</f>
        <v>0</v>
      </c>
      <c r="K568" s="111"/>
      <c r="L568" s="111"/>
      <c r="M568" s="111">
        <f t="shared" si="161"/>
        <v>0</v>
      </c>
      <c r="N568" s="111">
        <f t="shared" si="154"/>
        <v>0</v>
      </c>
    </row>
    <row r="569" spans="1:16" ht="63" hidden="1" outlineLevel="1">
      <c r="A569" s="282">
        <f t="shared" si="162"/>
        <v>1.1000000000000001</v>
      </c>
      <c r="B569" s="282" t="str">
        <f t="shared" si="160"/>
        <v xml:space="preserve">Work of Capacity enhancement, Engineering, modification, upgradation including spares and consumables and complete commissioning including operation and comprehensive maintenance for 12 months for coal mill reject handling system  in Unit-4&amp;5, 2X500MW, BTPS, Bhusawal </v>
      </c>
      <c r="C569" s="49">
        <f t="shared" si="159"/>
        <v>0</v>
      </c>
      <c r="D569" s="160" t="str">
        <f t="shared" si="159"/>
        <v>-</v>
      </c>
      <c r="E569" s="111">
        <f t="shared" si="159"/>
        <v>0</v>
      </c>
      <c r="F569" s="109">
        <f t="shared" si="163"/>
        <v>0</v>
      </c>
      <c r="G569" s="109">
        <f t="shared" si="164"/>
        <v>0</v>
      </c>
      <c r="H569" s="111">
        <f t="shared" si="153"/>
        <v>0</v>
      </c>
      <c r="I569" s="109">
        <f>'F4.2'!W109</f>
        <v>0</v>
      </c>
      <c r="J569" s="109">
        <f>'F4.2'!AV109</f>
        <v>0</v>
      </c>
      <c r="K569" s="111"/>
      <c r="L569" s="111"/>
      <c r="M569" s="111">
        <f t="shared" si="161"/>
        <v>0</v>
      </c>
      <c r="N569" s="111">
        <f t="shared" si="154"/>
        <v>0</v>
      </c>
    </row>
    <row r="570" spans="1:16" ht="31.5" hidden="1" outlineLevel="1">
      <c r="A570" s="282">
        <f t="shared" si="162"/>
        <v>1.2</v>
      </c>
      <c r="B570" s="282" t="str">
        <f t="shared" si="160"/>
        <v>Procurement of assembly of baskets &amp; seals for Air Preheater of type 31.5 VIM 2000 (72° PA), in Unit-5 2x500MW, BTPS Bhusawal</v>
      </c>
      <c r="C570" s="49">
        <f t="shared" ref="C570:E589" si="165">C340</f>
        <v>0</v>
      </c>
      <c r="D570" s="160" t="str">
        <f t="shared" si="165"/>
        <v>-</v>
      </c>
      <c r="E570" s="111">
        <f t="shared" si="165"/>
        <v>0</v>
      </c>
      <c r="F570" s="109">
        <f t="shared" si="163"/>
        <v>0</v>
      </c>
      <c r="G570" s="109">
        <f t="shared" si="164"/>
        <v>0</v>
      </c>
      <c r="H570" s="111">
        <f t="shared" si="153"/>
        <v>0</v>
      </c>
      <c r="I570" s="109">
        <f>'F4.2'!W110</f>
        <v>0</v>
      </c>
      <c r="J570" s="109">
        <f>'F4.2'!AV110</f>
        <v>0</v>
      </c>
      <c r="K570" s="111"/>
      <c r="L570" s="111"/>
      <c r="M570" s="111">
        <f t="shared" si="161"/>
        <v>0</v>
      </c>
      <c r="N570" s="111">
        <f t="shared" si="154"/>
        <v>0</v>
      </c>
    </row>
    <row r="571" spans="1:16" ht="31.5" hidden="1" outlineLevel="1">
      <c r="A571" s="282">
        <f t="shared" si="162"/>
        <v>1.3</v>
      </c>
      <c r="B571" s="282" t="str">
        <f t="shared" si="160"/>
        <v>Procurement of APH Gearbox to improve availability and performance of Air preheaters at 2 x 500 MW Units, BTPS, Bhusawal. </v>
      </c>
      <c r="C571" s="49">
        <f t="shared" si="165"/>
        <v>0</v>
      </c>
      <c r="D571" s="160" t="str">
        <f t="shared" si="165"/>
        <v>-</v>
      </c>
      <c r="E571" s="111">
        <f t="shared" si="165"/>
        <v>0</v>
      </c>
      <c r="F571" s="109">
        <f t="shared" si="163"/>
        <v>0</v>
      </c>
      <c r="G571" s="109">
        <f t="shared" si="164"/>
        <v>0</v>
      </c>
      <c r="H571" s="111">
        <f t="shared" si="153"/>
        <v>0</v>
      </c>
      <c r="I571" s="109">
        <f>'F4.2'!W111</f>
        <v>0</v>
      </c>
      <c r="J571" s="109">
        <f>'F4.2'!AV111</f>
        <v>0</v>
      </c>
      <c r="K571" s="111"/>
      <c r="L571" s="111"/>
      <c r="M571" s="111">
        <f t="shared" si="161"/>
        <v>0</v>
      </c>
      <c r="N571" s="111">
        <f t="shared" si="154"/>
        <v>0</v>
      </c>
    </row>
    <row r="572" spans="1:16" ht="15.75" hidden="1" outlineLevel="1">
      <c r="A572" s="352">
        <f t="shared" si="162"/>
        <v>2</v>
      </c>
      <c r="B572" s="353" t="str">
        <f t="shared" si="160"/>
        <v>Boiler Reliability &amp; Availability improvement at 2x500MW, Bhusawal TPS.</v>
      </c>
      <c r="C572" s="40">
        <f t="shared" si="165"/>
        <v>0</v>
      </c>
      <c r="D572" s="159" t="str">
        <f t="shared" si="165"/>
        <v>-</v>
      </c>
      <c r="E572" s="109">
        <f t="shared" si="165"/>
        <v>0</v>
      </c>
      <c r="F572" s="109">
        <f t="shared" si="163"/>
        <v>0</v>
      </c>
      <c r="G572" s="109">
        <f t="shared" si="164"/>
        <v>0</v>
      </c>
      <c r="H572" s="109">
        <f t="shared" si="153"/>
        <v>0</v>
      </c>
      <c r="I572" s="109">
        <f>'F4.2'!W112</f>
        <v>0</v>
      </c>
      <c r="J572" s="109">
        <f>'F4.2'!AV112</f>
        <v>0</v>
      </c>
      <c r="K572" s="109"/>
      <c r="L572" s="109"/>
      <c r="M572" s="109">
        <f t="shared" si="161"/>
        <v>0</v>
      </c>
      <c r="N572" s="109">
        <f t="shared" si="154"/>
        <v>0</v>
      </c>
    </row>
    <row r="573" spans="1:16" ht="31.5" hidden="1" outlineLevel="1">
      <c r="A573" s="282">
        <f t="shared" si="162"/>
        <v>2.1</v>
      </c>
      <c r="B573" s="282" t="str">
        <f t="shared" si="160"/>
        <v xml:space="preserve">Procurement &amp; Replacement Of LTSH Coils for Unit - 4 &amp; 5 (500MW) TPS, Bhusawal. </v>
      </c>
      <c r="C573" s="49">
        <f t="shared" si="165"/>
        <v>0</v>
      </c>
      <c r="D573" s="160" t="str">
        <f t="shared" si="165"/>
        <v>-</v>
      </c>
      <c r="E573" s="111">
        <f t="shared" si="165"/>
        <v>0</v>
      </c>
      <c r="F573" s="109">
        <f t="shared" si="163"/>
        <v>0</v>
      </c>
      <c r="G573" s="109">
        <f t="shared" si="164"/>
        <v>0</v>
      </c>
      <c r="H573" s="111">
        <f t="shared" si="153"/>
        <v>0</v>
      </c>
      <c r="I573" s="109">
        <f>'F4.2'!W113</f>
        <v>0</v>
      </c>
      <c r="J573" s="109">
        <f>'F4.2'!AV113</f>
        <v>0</v>
      </c>
      <c r="K573" s="111"/>
      <c r="L573" s="111"/>
      <c r="M573" s="111">
        <f t="shared" si="161"/>
        <v>0</v>
      </c>
      <c r="N573" s="111">
        <f t="shared" si="154"/>
        <v>0</v>
      </c>
    </row>
    <row r="574" spans="1:16" ht="31.5" hidden="1" outlineLevel="1">
      <c r="A574" s="282">
        <f t="shared" si="162"/>
        <v>2.2000000000000002</v>
      </c>
      <c r="B574" s="282" t="str">
        <f t="shared" si="160"/>
        <v>Procurement &amp; Replacement Of Economiser Coils For Unit - 4 &amp; 5 (500MW) TPS, Bhusawal</v>
      </c>
      <c r="C574" s="49">
        <f t="shared" si="165"/>
        <v>0</v>
      </c>
      <c r="D574" s="160" t="str">
        <f t="shared" si="165"/>
        <v>-</v>
      </c>
      <c r="E574" s="111">
        <f t="shared" si="165"/>
        <v>0</v>
      </c>
      <c r="F574" s="109">
        <f t="shared" si="163"/>
        <v>0</v>
      </c>
      <c r="G574" s="109">
        <f t="shared" si="164"/>
        <v>0</v>
      </c>
      <c r="H574" s="111">
        <f t="shared" si="153"/>
        <v>0</v>
      </c>
      <c r="I574" s="109">
        <f>'F4.2'!W114</f>
        <v>0</v>
      </c>
      <c r="J574" s="109">
        <f>'F4.2'!AV114</f>
        <v>0</v>
      </c>
      <c r="K574" s="111"/>
      <c r="L574" s="111"/>
      <c r="M574" s="111">
        <f t="shared" si="161"/>
        <v>0</v>
      </c>
      <c r="N574" s="111">
        <f t="shared" si="154"/>
        <v>0</v>
      </c>
    </row>
    <row r="575" spans="1:16" ht="15.75" hidden="1" outlineLevel="1">
      <c r="A575" s="282">
        <f t="shared" si="162"/>
        <v>2.2999999999999998</v>
      </c>
      <c r="B575" s="282" t="str">
        <f t="shared" si="160"/>
        <v>Procurement of assembly of APH Baskets Unit-4</v>
      </c>
      <c r="C575" s="40">
        <f t="shared" si="165"/>
        <v>0</v>
      </c>
      <c r="D575" s="159" t="str">
        <f t="shared" si="165"/>
        <v>-</v>
      </c>
      <c r="E575" s="109">
        <f t="shared" si="165"/>
        <v>0</v>
      </c>
      <c r="F575" s="109">
        <f t="shared" si="163"/>
        <v>0</v>
      </c>
      <c r="G575" s="109">
        <f t="shared" si="164"/>
        <v>0</v>
      </c>
      <c r="H575" s="109">
        <f t="shared" si="153"/>
        <v>0</v>
      </c>
      <c r="I575" s="109">
        <f>'F4.2'!W115</f>
        <v>0</v>
      </c>
      <c r="J575" s="109">
        <f>'F4.2'!AV115</f>
        <v>0</v>
      </c>
      <c r="K575" s="109"/>
      <c r="L575" s="109"/>
      <c r="M575" s="109">
        <f t="shared" si="161"/>
        <v>0</v>
      </c>
      <c r="N575" s="109">
        <f t="shared" si="154"/>
        <v>0</v>
      </c>
    </row>
    <row r="576" spans="1:16" ht="15.75" hidden="1" outlineLevel="1">
      <c r="A576" s="282">
        <f t="shared" si="162"/>
        <v>2.4</v>
      </c>
      <c r="B576" s="282" t="str">
        <f t="shared" si="160"/>
        <v>Procurement of APH Gearbox Unit-4&amp;5</v>
      </c>
      <c r="C576" s="49">
        <f t="shared" si="165"/>
        <v>0</v>
      </c>
      <c r="D576" s="160" t="str">
        <f t="shared" si="165"/>
        <v>-</v>
      </c>
      <c r="E576" s="111">
        <f t="shared" si="165"/>
        <v>0</v>
      </c>
      <c r="F576" s="109">
        <f t="shared" si="163"/>
        <v>0</v>
      </c>
      <c r="G576" s="109">
        <f t="shared" si="164"/>
        <v>0</v>
      </c>
      <c r="H576" s="111">
        <f t="shared" si="153"/>
        <v>0</v>
      </c>
      <c r="I576" s="109">
        <f>'F4.2'!W116</f>
        <v>0</v>
      </c>
      <c r="J576" s="109">
        <f>'F4.2'!AV116</f>
        <v>0</v>
      </c>
      <c r="K576" s="111"/>
      <c r="L576" s="111"/>
      <c r="M576" s="111">
        <f t="shared" si="161"/>
        <v>0</v>
      </c>
      <c r="N576" s="111">
        <f t="shared" si="154"/>
        <v>0</v>
      </c>
    </row>
    <row r="577" spans="1:14" ht="15.75" hidden="1" outlineLevel="1">
      <c r="A577" s="352">
        <f t="shared" si="162"/>
        <v>3</v>
      </c>
      <c r="B577" s="353" t="str">
        <f t="shared" si="160"/>
        <v>Various Turbine side reliability improvement schemes at 2x500MW, BTPS</v>
      </c>
      <c r="C577" s="49">
        <f t="shared" si="165"/>
        <v>0</v>
      </c>
      <c r="D577" s="160" t="str">
        <f t="shared" si="165"/>
        <v>-</v>
      </c>
      <c r="E577" s="111">
        <f t="shared" si="165"/>
        <v>0</v>
      </c>
      <c r="F577" s="109">
        <f t="shared" si="163"/>
        <v>0</v>
      </c>
      <c r="G577" s="109">
        <f t="shared" si="164"/>
        <v>0</v>
      </c>
      <c r="H577" s="111">
        <f t="shared" si="153"/>
        <v>0</v>
      </c>
      <c r="I577" s="109">
        <f>'F4.2'!W117</f>
        <v>0</v>
      </c>
      <c r="J577" s="109">
        <f>'F4.2'!AV117</f>
        <v>0</v>
      </c>
      <c r="K577" s="111"/>
      <c r="L577" s="111"/>
      <c r="M577" s="111">
        <f t="shared" si="161"/>
        <v>0</v>
      </c>
      <c r="N577" s="111">
        <f t="shared" si="154"/>
        <v>0</v>
      </c>
    </row>
    <row r="578" spans="1:14" ht="15.75" hidden="1" outlineLevel="1">
      <c r="A578" s="282">
        <f t="shared" si="162"/>
        <v>3.1</v>
      </c>
      <c r="B578" s="282" t="str">
        <f t="shared" si="160"/>
        <v>Reliability improvement of Atlas copco make (mode -ZR -500)</v>
      </c>
      <c r="C578" s="49">
        <f t="shared" si="165"/>
        <v>0</v>
      </c>
      <c r="D578" s="160" t="str">
        <f t="shared" si="165"/>
        <v>-</v>
      </c>
      <c r="E578" s="111">
        <f t="shared" si="165"/>
        <v>0</v>
      </c>
      <c r="F578" s="109">
        <f t="shared" si="163"/>
        <v>0</v>
      </c>
      <c r="G578" s="109">
        <f t="shared" si="164"/>
        <v>0</v>
      </c>
      <c r="H578" s="111">
        <f t="shared" si="153"/>
        <v>0</v>
      </c>
      <c r="I578" s="109">
        <f>'F4.2'!W118</f>
        <v>0</v>
      </c>
      <c r="J578" s="109">
        <f>'F4.2'!AV118</f>
        <v>0</v>
      </c>
      <c r="K578" s="111"/>
      <c r="L578" s="111"/>
      <c r="M578" s="111">
        <f t="shared" si="161"/>
        <v>0</v>
      </c>
      <c r="N578" s="111">
        <f t="shared" si="154"/>
        <v>0</v>
      </c>
    </row>
    <row r="579" spans="1:14" ht="15.75" hidden="1" outlineLevel="1">
      <c r="A579" s="282">
        <f t="shared" si="162"/>
        <v>3.2</v>
      </c>
      <c r="B579" s="282" t="str">
        <f t="shared" si="160"/>
        <v xml:space="preserve">Reliability improvement of  HPCV Valve with procurment cone assy </v>
      </c>
      <c r="C579" s="49">
        <f t="shared" si="165"/>
        <v>0</v>
      </c>
      <c r="D579" s="160" t="str">
        <f t="shared" si="165"/>
        <v>-</v>
      </c>
      <c r="E579" s="111">
        <f t="shared" si="165"/>
        <v>0</v>
      </c>
      <c r="F579" s="109">
        <f t="shared" si="163"/>
        <v>0</v>
      </c>
      <c r="G579" s="109">
        <f t="shared" si="164"/>
        <v>0</v>
      </c>
      <c r="H579" s="111">
        <f t="shared" si="153"/>
        <v>0</v>
      </c>
      <c r="I579" s="109">
        <f>'F4.2'!W119</f>
        <v>0</v>
      </c>
      <c r="J579" s="109">
        <f>'F4.2'!AV119</f>
        <v>0</v>
      </c>
      <c r="K579" s="111"/>
      <c r="L579" s="111"/>
      <c r="M579" s="111">
        <f t="shared" si="161"/>
        <v>0</v>
      </c>
      <c r="N579" s="111">
        <f t="shared" si="154"/>
        <v>0</v>
      </c>
    </row>
    <row r="580" spans="1:14" ht="15.75" hidden="1" outlineLevel="1">
      <c r="A580" s="282">
        <f t="shared" si="162"/>
        <v>3.3</v>
      </c>
      <c r="B580" s="282" t="str">
        <f t="shared" si="160"/>
        <v>Reliability improvement of Alfa Laval make Portable COP</v>
      </c>
      <c r="C580" s="49">
        <f t="shared" si="165"/>
        <v>0</v>
      </c>
      <c r="D580" s="160" t="str">
        <f t="shared" si="165"/>
        <v>-</v>
      </c>
      <c r="E580" s="111">
        <f t="shared" si="165"/>
        <v>0</v>
      </c>
      <c r="F580" s="109">
        <f t="shared" si="163"/>
        <v>0</v>
      </c>
      <c r="G580" s="109">
        <f t="shared" si="164"/>
        <v>0</v>
      </c>
      <c r="H580" s="111">
        <f t="shared" si="153"/>
        <v>0</v>
      </c>
      <c r="I580" s="109">
        <f>'F4.2'!W120</f>
        <v>0</v>
      </c>
      <c r="J580" s="109">
        <f>'F4.2'!AV120</f>
        <v>0</v>
      </c>
      <c r="K580" s="111"/>
      <c r="L580" s="111"/>
      <c r="M580" s="111">
        <f t="shared" si="161"/>
        <v>0</v>
      </c>
      <c r="N580" s="111">
        <f t="shared" si="154"/>
        <v>0</v>
      </c>
    </row>
    <row r="581" spans="1:14" ht="31.5" hidden="1" outlineLevel="1">
      <c r="A581" s="282">
        <f t="shared" si="162"/>
        <v>3.4</v>
      </c>
      <c r="B581" s="282" t="str">
        <f t="shared" si="160"/>
        <v>Reliability improvement of Seal Oil System with procurement of various U Seal rings</v>
      </c>
      <c r="C581" s="49">
        <f t="shared" si="165"/>
        <v>0</v>
      </c>
      <c r="D581" s="160" t="str">
        <f t="shared" si="165"/>
        <v>-</v>
      </c>
      <c r="E581" s="111">
        <f t="shared" si="165"/>
        <v>0</v>
      </c>
      <c r="F581" s="109">
        <f t="shared" si="163"/>
        <v>0</v>
      </c>
      <c r="G581" s="109">
        <f t="shared" si="164"/>
        <v>0</v>
      </c>
      <c r="H581" s="111">
        <f t="shared" si="153"/>
        <v>0</v>
      </c>
      <c r="I581" s="109">
        <f>'F4.2'!W121</f>
        <v>0</v>
      </c>
      <c r="J581" s="109">
        <f>'F4.2'!AV121</f>
        <v>0</v>
      </c>
      <c r="K581" s="111"/>
      <c r="L581" s="111"/>
      <c r="M581" s="111">
        <f t="shared" si="161"/>
        <v>0</v>
      </c>
      <c r="N581" s="111">
        <f t="shared" si="154"/>
        <v>0</v>
      </c>
    </row>
    <row r="582" spans="1:14" ht="31.5" hidden="1" outlineLevel="1">
      <c r="A582" s="282">
        <f t="shared" si="162"/>
        <v>3.5</v>
      </c>
      <c r="B582" s="282" t="str">
        <f t="shared" si="160"/>
        <v>Reliability improvement of Unit-4 &amp; 5 NDCT with replacement of PVC fills and allied work</v>
      </c>
      <c r="C582" s="40">
        <f t="shared" si="165"/>
        <v>0</v>
      </c>
      <c r="D582" s="159" t="str">
        <f t="shared" si="165"/>
        <v>-</v>
      </c>
      <c r="E582" s="109">
        <f t="shared" si="165"/>
        <v>0</v>
      </c>
      <c r="F582" s="109">
        <f t="shared" si="163"/>
        <v>0</v>
      </c>
      <c r="G582" s="109">
        <f t="shared" si="164"/>
        <v>0</v>
      </c>
      <c r="H582" s="109">
        <f t="shared" si="153"/>
        <v>0</v>
      </c>
      <c r="I582" s="109">
        <f>'F4.2'!W122</f>
        <v>0</v>
      </c>
      <c r="J582" s="109">
        <f>'F4.2'!AV122</f>
        <v>0</v>
      </c>
      <c r="K582" s="109"/>
      <c r="L582" s="109"/>
      <c r="M582" s="109">
        <f t="shared" si="161"/>
        <v>0</v>
      </c>
      <c r="N582" s="109">
        <f t="shared" si="154"/>
        <v>0</v>
      </c>
    </row>
    <row r="583" spans="1:14" ht="15.75" hidden="1" outlineLevel="1">
      <c r="A583" s="282">
        <f t="shared" si="162"/>
        <v>3.6</v>
      </c>
      <c r="B583" s="282" t="str">
        <f t="shared" si="160"/>
        <v>Upgradation of Chiller plant, GEHO pump house &amp; OLTC PLC system.</v>
      </c>
      <c r="C583" s="49">
        <f t="shared" si="165"/>
        <v>0</v>
      </c>
      <c r="D583" s="160" t="str">
        <f t="shared" si="165"/>
        <v>-</v>
      </c>
      <c r="E583" s="111">
        <f t="shared" si="165"/>
        <v>0</v>
      </c>
      <c r="F583" s="109">
        <f t="shared" si="163"/>
        <v>0</v>
      </c>
      <c r="G583" s="109">
        <f t="shared" si="164"/>
        <v>0</v>
      </c>
      <c r="H583" s="111">
        <f t="shared" si="153"/>
        <v>0</v>
      </c>
      <c r="I583" s="109">
        <f>'F4.2'!W123</f>
        <v>0</v>
      </c>
      <c r="J583" s="109">
        <f>'F4.2'!AV123</f>
        <v>0</v>
      </c>
      <c r="K583" s="111"/>
      <c r="L583" s="111"/>
      <c r="M583" s="111">
        <f t="shared" si="161"/>
        <v>0</v>
      </c>
      <c r="N583" s="111">
        <f t="shared" si="154"/>
        <v>0</v>
      </c>
    </row>
    <row r="584" spans="1:14" ht="15.75" hidden="1" outlineLevel="1">
      <c r="A584" s="352">
        <f t="shared" si="162"/>
        <v>4</v>
      </c>
      <c r="B584" s="353" t="str">
        <f t="shared" si="160"/>
        <v>IB recommended scheme related (Civil and Electrical)</v>
      </c>
      <c r="C584" s="49">
        <f t="shared" si="165"/>
        <v>0</v>
      </c>
      <c r="D584" s="160" t="str">
        <f t="shared" si="165"/>
        <v>-</v>
      </c>
      <c r="E584" s="111">
        <f t="shared" si="165"/>
        <v>0</v>
      </c>
      <c r="F584" s="109">
        <f t="shared" si="163"/>
        <v>0</v>
      </c>
      <c r="G584" s="109">
        <f t="shared" si="164"/>
        <v>0</v>
      </c>
      <c r="H584" s="111">
        <f t="shared" si="153"/>
        <v>0</v>
      </c>
      <c r="I584" s="109">
        <f>'F4.2'!W124</f>
        <v>0</v>
      </c>
      <c r="J584" s="109">
        <f>'F4.2'!AV124</f>
        <v>0</v>
      </c>
      <c r="K584" s="111"/>
      <c r="L584" s="111"/>
      <c r="M584" s="111">
        <f t="shared" si="161"/>
        <v>0</v>
      </c>
      <c r="N584" s="111">
        <f t="shared" si="154"/>
        <v>0</v>
      </c>
    </row>
    <row r="585" spans="1:14" ht="31.5" hidden="1" outlineLevel="1">
      <c r="A585" s="282">
        <f t="shared" si="162"/>
        <v>4.0999999999999996</v>
      </c>
      <c r="B585" s="282" t="str">
        <f t="shared" si="160"/>
        <v>Work of fabricating and erecting structural steel watch tower (10 Nos.) in major store, plant area, ash pipe line and ash bund area at BTPS, Deepnagar.</v>
      </c>
      <c r="C585" s="49">
        <f t="shared" si="165"/>
        <v>0</v>
      </c>
      <c r="D585" s="160" t="str">
        <f t="shared" si="165"/>
        <v>-</v>
      </c>
      <c r="E585" s="111">
        <f t="shared" si="165"/>
        <v>0</v>
      </c>
      <c r="F585" s="109">
        <f t="shared" si="163"/>
        <v>0</v>
      </c>
      <c r="G585" s="109">
        <f t="shared" si="164"/>
        <v>0</v>
      </c>
      <c r="H585" s="111">
        <f t="shared" si="153"/>
        <v>0</v>
      </c>
      <c r="I585" s="109">
        <f>'F4.2'!W125</f>
        <v>0</v>
      </c>
      <c r="J585" s="109">
        <f>'F4.2'!AV125</f>
        <v>0</v>
      </c>
      <c r="K585" s="111"/>
      <c r="L585" s="111"/>
      <c r="M585" s="111">
        <f t="shared" si="161"/>
        <v>0</v>
      </c>
      <c r="N585" s="111">
        <f t="shared" si="154"/>
        <v>0</v>
      </c>
    </row>
    <row r="586" spans="1:14" ht="31.5" hidden="1" outlineLevel="1">
      <c r="A586" s="282">
        <f t="shared" si="162"/>
        <v>4.2</v>
      </c>
      <c r="B586" s="282" t="str">
        <f t="shared" si="160"/>
        <v>Work of construction of ladies frisking room for security section and visitors room near factory gate and providing at 2x500MW, BTPS, Deepnagar.</v>
      </c>
      <c r="C586" s="40">
        <f t="shared" si="165"/>
        <v>0</v>
      </c>
      <c r="D586" s="159" t="str">
        <f t="shared" si="165"/>
        <v>-</v>
      </c>
      <c r="E586" s="109">
        <f t="shared" si="165"/>
        <v>0</v>
      </c>
      <c r="F586" s="109">
        <f t="shared" si="163"/>
        <v>0</v>
      </c>
      <c r="G586" s="109">
        <f t="shared" si="164"/>
        <v>0</v>
      </c>
      <c r="H586" s="109">
        <f t="shared" si="153"/>
        <v>0</v>
      </c>
      <c r="I586" s="109">
        <f>'F4.2'!W126</f>
        <v>0</v>
      </c>
      <c r="J586" s="109">
        <f>'F4.2'!AV126</f>
        <v>0</v>
      </c>
      <c r="K586" s="109"/>
      <c r="L586" s="109"/>
      <c r="M586" s="109">
        <f t="shared" si="161"/>
        <v>0</v>
      </c>
      <c r="N586" s="109">
        <f t="shared" si="154"/>
        <v>0</v>
      </c>
    </row>
    <row r="587" spans="1:14" ht="31.5" hidden="1" outlineLevel="1">
      <c r="A587" s="282">
        <f t="shared" si="162"/>
        <v>4.3</v>
      </c>
      <c r="B587" s="282" t="str">
        <f t="shared" si="160"/>
        <v>Work of dismantling and construction old weathered UCR compound wall on bhogawati riverside in 2x500 MW at BTPS.</v>
      </c>
      <c r="C587" s="49">
        <f t="shared" si="165"/>
        <v>0</v>
      </c>
      <c r="D587" s="160" t="str">
        <f t="shared" si="165"/>
        <v>-</v>
      </c>
      <c r="E587" s="111">
        <f t="shared" si="165"/>
        <v>0</v>
      </c>
      <c r="F587" s="109">
        <f t="shared" si="163"/>
        <v>0</v>
      </c>
      <c r="G587" s="109">
        <f t="shared" si="164"/>
        <v>0</v>
      </c>
      <c r="H587" s="111">
        <f t="shared" si="153"/>
        <v>0</v>
      </c>
      <c r="I587" s="109">
        <f>'F4.2'!W127</f>
        <v>0</v>
      </c>
      <c r="J587" s="109">
        <f>'F4.2'!AV127</f>
        <v>0</v>
      </c>
      <c r="K587" s="111"/>
      <c r="L587" s="111"/>
      <c r="M587" s="111">
        <f t="shared" si="161"/>
        <v>0</v>
      </c>
      <c r="N587" s="111">
        <f t="shared" si="154"/>
        <v>0</v>
      </c>
    </row>
    <row r="588" spans="1:14" ht="31.5" hidden="1" outlineLevel="1">
      <c r="A588" s="282">
        <f t="shared" si="162"/>
        <v>4.4000000000000004</v>
      </c>
      <c r="B588" s="282" t="str">
        <f t="shared" si="160"/>
        <v>Construcion of RCC comppund wall from remote silo to pimpri sekam railway siding cabin at BTPS</v>
      </c>
      <c r="C588" s="49">
        <f t="shared" si="165"/>
        <v>0</v>
      </c>
      <c r="D588" s="160" t="str">
        <f t="shared" si="165"/>
        <v>-</v>
      </c>
      <c r="E588" s="111">
        <f t="shared" si="165"/>
        <v>0</v>
      </c>
      <c r="F588" s="109">
        <f t="shared" si="163"/>
        <v>0</v>
      </c>
      <c r="G588" s="109">
        <f t="shared" si="164"/>
        <v>0</v>
      </c>
      <c r="H588" s="111">
        <f t="shared" si="153"/>
        <v>0</v>
      </c>
      <c r="I588" s="109">
        <f>'F4.2'!W128</f>
        <v>0</v>
      </c>
      <c r="J588" s="109">
        <f>'F4.2'!AV128</f>
        <v>0</v>
      </c>
      <c r="K588" s="111"/>
      <c r="L588" s="111"/>
      <c r="M588" s="111">
        <f t="shared" si="161"/>
        <v>0</v>
      </c>
      <c r="N588" s="111">
        <f t="shared" si="154"/>
        <v>0</v>
      </c>
    </row>
    <row r="589" spans="1:14" ht="15.75" hidden="1" outlineLevel="1">
      <c r="A589" s="282">
        <f t="shared" si="162"/>
        <v>4.5</v>
      </c>
      <c r="B589" s="282" t="str">
        <f t="shared" si="160"/>
        <v>Installation of Highmast towers</v>
      </c>
      <c r="C589" s="49">
        <f t="shared" si="165"/>
        <v>0</v>
      </c>
      <c r="D589" s="160" t="str">
        <f t="shared" si="165"/>
        <v>-</v>
      </c>
      <c r="E589" s="111">
        <f t="shared" si="165"/>
        <v>0</v>
      </c>
      <c r="F589" s="109">
        <f t="shared" si="163"/>
        <v>0</v>
      </c>
      <c r="G589" s="109">
        <f t="shared" si="164"/>
        <v>0</v>
      </c>
      <c r="H589" s="111">
        <f t="shared" si="153"/>
        <v>0</v>
      </c>
      <c r="I589" s="109">
        <f>'F4.2'!W129</f>
        <v>0</v>
      </c>
      <c r="J589" s="109">
        <f>'F4.2'!AV129</f>
        <v>0</v>
      </c>
      <c r="K589" s="111"/>
      <c r="L589" s="111"/>
      <c r="M589" s="111">
        <f t="shared" si="161"/>
        <v>0</v>
      </c>
      <c r="N589" s="111">
        <f t="shared" si="154"/>
        <v>0</v>
      </c>
    </row>
    <row r="590" spans="1:14" ht="15.75" hidden="1" outlineLevel="1">
      <c r="A590" s="345">
        <f t="shared" si="162"/>
        <v>0</v>
      </c>
      <c r="B590" s="345" t="str">
        <f t="shared" si="160"/>
        <v xml:space="preserve">FY 2026-27 </v>
      </c>
      <c r="C590" s="49">
        <f t="shared" ref="C590:E609" si="166">C360</f>
        <v>0</v>
      </c>
      <c r="D590" s="160" t="str">
        <f t="shared" si="166"/>
        <v>-</v>
      </c>
      <c r="E590" s="111">
        <f t="shared" si="166"/>
        <v>0</v>
      </c>
      <c r="F590" s="109">
        <f t="shared" si="163"/>
        <v>0</v>
      </c>
      <c r="G590" s="109">
        <f t="shared" si="164"/>
        <v>0</v>
      </c>
      <c r="H590" s="111">
        <f t="shared" si="153"/>
        <v>0</v>
      </c>
      <c r="I590" s="109">
        <f>'F4.2'!W130</f>
        <v>0</v>
      </c>
      <c r="J590" s="109">
        <f>'F4.2'!AV130</f>
        <v>0</v>
      </c>
      <c r="K590" s="111"/>
      <c r="L590" s="111"/>
      <c r="M590" s="111">
        <f t="shared" si="161"/>
        <v>0</v>
      </c>
      <c r="N590" s="111">
        <f t="shared" si="154"/>
        <v>0</v>
      </c>
    </row>
    <row r="591" spans="1:14" ht="31.5" hidden="1" outlineLevel="1">
      <c r="A591" s="352">
        <f t="shared" si="162"/>
        <v>1</v>
      </c>
      <c r="B591" s="353" t="str">
        <f t="shared" si="160"/>
        <v>Coal Mill Performance Improvement and Life Enhancement of BHEL Make XRP-1043 Coal Mills in 2x500 MW BTPS.</v>
      </c>
      <c r="C591" s="49">
        <f t="shared" si="166"/>
        <v>0</v>
      </c>
      <c r="D591" s="160" t="str">
        <f t="shared" si="166"/>
        <v>-</v>
      </c>
      <c r="E591" s="111">
        <f t="shared" si="166"/>
        <v>0</v>
      </c>
      <c r="F591" s="109">
        <f t="shared" si="163"/>
        <v>0</v>
      </c>
      <c r="G591" s="109">
        <f t="shared" si="164"/>
        <v>0</v>
      </c>
      <c r="H591" s="111">
        <f t="shared" si="153"/>
        <v>0</v>
      </c>
      <c r="I591" s="109">
        <f>'F4.2'!W131</f>
        <v>0</v>
      </c>
      <c r="J591" s="109">
        <f>'F4.2'!AV131</f>
        <v>0</v>
      </c>
      <c r="K591" s="111"/>
      <c r="L591" s="111"/>
      <c r="M591" s="111">
        <f t="shared" si="161"/>
        <v>0</v>
      </c>
      <c r="N591" s="111">
        <f t="shared" si="154"/>
        <v>0</v>
      </c>
    </row>
    <row r="592" spans="1:14" ht="31.5" hidden="1" outlineLevel="1">
      <c r="A592" s="282">
        <f t="shared" si="162"/>
        <v>1.1000000000000001</v>
      </c>
      <c r="B592" s="282" t="str">
        <f t="shared" si="160"/>
        <v>Coal Mill Performance Improvement and Life Enhancement of BHEL Make XRP-1043 Coal Mills in 2x500 MW BTPS.</v>
      </c>
      <c r="C592" s="49">
        <f t="shared" si="166"/>
        <v>0</v>
      </c>
      <c r="D592" s="160" t="str">
        <f t="shared" si="166"/>
        <v>-</v>
      </c>
      <c r="E592" s="111">
        <f t="shared" si="166"/>
        <v>0</v>
      </c>
      <c r="F592" s="109">
        <f t="shared" si="163"/>
        <v>0</v>
      </c>
      <c r="G592" s="109">
        <f t="shared" si="164"/>
        <v>0</v>
      </c>
      <c r="H592" s="111">
        <f t="shared" si="153"/>
        <v>0</v>
      </c>
      <c r="I592" s="109">
        <f>'F4.2'!W132</f>
        <v>0</v>
      </c>
      <c r="J592" s="109">
        <f>'F4.2'!AV132</f>
        <v>0</v>
      </c>
      <c r="K592" s="111"/>
      <c r="L592" s="111"/>
      <c r="M592" s="111">
        <f t="shared" si="161"/>
        <v>0</v>
      </c>
      <c r="N592" s="111">
        <f t="shared" si="154"/>
        <v>0</v>
      </c>
    </row>
    <row r="593" spans="1:14" ht="47.25" hidden="1" outlineLevel="1">
      <c r="A593" s="282">
        <f t="shared" si="162"/>
        <v>2</v>
      </c>
      <c r="B593" s="282" t="str">
        <f t="shared" si="160"/>
        <v xml:space="preserve">Upgradation of Coal feeder weighing system and revamping of Boiler side pneumatic dampers system of Hot air, cold air, FD,PA and burner tilt at Bhusawal TPS 2x500W </v>
      </c>
      <c r="C593" s="49">
        <f t="shared" si="166"/>
        <v>0</v>
      </c>
      <c r="D593" s="160" t="str">
        <f t="shared" si="166"/>
        <v>-</v>
      </c>
      <c r="E593" s="111">
        <f t="shared" si="166"/>
        <v>0</v>
      </c>
      <c r="F593" s="109">
        <f t="shared" si="163"/>
        <v>0</v>
      </c>
      <c r="G593" s="109">
        <f t="shared" si="164"/>
        <v>0</v>
      </c>
      <c r="H593" s="111">
        <f t="shared" si="153"/>
        <v>0</v>
      </c>
      <c r="I593" s="109">
        <f>'F4.2'!W133</f>
        <v>0</v>
      </c>
      <c r="J593" s="109">
        <f>'F4.2'!AV133</f>
        <v>0</v>
      </c>
      <c r="K593" s="111"/>
      <c r="L593" s="111"/>
      <c r="M593" s="111">
        <f t="shared" si="161"/>
        <v>0</v>
      </c>
      <c r="N593" s="111">
        <f t="shared" si="154"/>
        <v>0</v>
      </c>
    </row>
    <row r="594" spans="1:14" ht="15.75" hidden="1" outlineLevel="1">
      <c r="A594" s="282">
        <f t="shared" si="162"/>
        <v>2.1</v>
      </c>
      <c r="B594" s="282" t="str">
        <f t="shared" si="160"/>
        <v xml:space="preserve">Upgradation of Coal feeder weighing system  at Bhusawal TPS 2x500W </v>
      </c>
      <c r="C594" s="49">
        <f t="shared" si="166"/>
        <v>0</v>
      </c>
      <c r="D594" s="160" t="str">
        <f t="shared" si="166"/>
        <v>-</v>
      </c>
      <c r="E594" s="111">
        <f t="shared" si="166"/>
        <v>0</v>
      </c>
      <c r="F594" s="109">
        <f t="shared" si="163"/>
        <v>0</v>
      </c>
      <c r="G594" s="109">
        <f t="shared" si="164"/>
        <v>0</v>
      </c>
      <c r="H594" s="111">
        <f t="shared" si="153"/>
        <v>0</v>
      </c>
      <c r="I594" s="109">
        <f>'F4.2'!W134</f>
        <v>0</v>
      </c>
      <c r="J594" s="109">
        <f>'F4.2'!AV134</f>
        <v>0</v>
      </c>
      <c r="K594" s="111"/>
      <c r="L594" s="111"/>
      <c r="M594" s="111">
        <f t="shared" si="161"/>
        <v>0</v>
      </c>
      <c r="N594" s="111">
        <f t="shared" si="154"/>
        <v>0</v>
      </c>
    </row>
    <row r="595" spans="1:14" ht="15.75" hidden="1" outlineLevel="1">
      <c r="A595" s="282">
        <f t="shared" si="162"/>
        <v>2.2000000000000002</v>
      </c>
      <c r="B595" s="282" t="str">
        <f t="shared" si="160"/>
        <v>Up-gradation of carbon monoxide analyzer in flue gas installed</v>
      </c>
      <c r="C595" s="49">
        <f t="shared" si="166"/>
        <v>0</v>
      </c>
      <c r="D595" s="160" t="str">
        <f t="shared" si="166"/>
        <v>-</v>
      </c>
      <c r="E595" s="111">
        <f t="shared" si="166"/>
        <v>0</v>
      </c>
      <c r="F595" s="109">
        <f t="shared" si="163"/>
        <v>0</v>
      </c>
      <c r="G595" s="109">
        <f t="shared" si="164"/>
        <v>0</v>
      </c>
      <c r="H595" s="111">
        <f t="shared" si="153"/>
        <v>0</v>
      </c>
      <c r="I595" s="109">
        <f>'F4.2'!W135</f>
        <v>0</v>
      </c>
      <c r="J595" s="109">
        <f>'F4.2'!AV135</f>
        <v>0</v>
      </c>
      <c r="K595" s="111"/>
      <c r="L595" s="111"/>
      <c r="M595" s="111">
        <f t="shared" si="161"/>
        <v>0</v>
      </c>
      <c r="N595" s="111">
        <f t="shared" si="154"/>
        <v>0</v>
      </c>
    </row>
    <row r="596" spans="1:14" ht="31.5" hidden="1" outlineLevel="1">
      <c r="A596" s="282">
        <f t="shared" si="162"/>
        <v>2.2999999999999998</v>
      </c>
      <c r="B596" s="282" t="str">
        <f t="shared" ref="B596:B627" si="167">B366</f>
        <v>Up- Gradation of condition monitoring &amp; analysis system for TSI of Main Turbine , TDBFP &amp; BOP System 2x500 MW BTPS.</v>
      </c>
      <c r="C596" s="49">
        <f t="shared" si="166"/>
        <v>0</v>
      </c>
      <c r="D596" s="160" t="str">
        <f t="shared" si="166"/>
        <v>-</v>
      </c>
      <c r="E596" s="111">
        <f t="shared" si="166"/>
        <v>0</v>
      </c>
      <c r="F596" s="109">
        <f t="shared" si="163"/>
        <v>0</v>
      </c>
      <c r="G596" s="109">
        <f t="shared" si="164"/>
        <v>0</v>
      </c>
      <c r="H596" s="111">
        <f t="shared" si="153"/>
        <v>0</v>
      </c>
      <c r="I596" s="109">
        <f>'F4.2'!W136</f>
        <v>0</v>
      </c>
      <c r="J596" s="109">
        <f>'F4.2'!AV136</f>
        <v>0</v>
      </c>
      <c r="K596" s="111"/>
      <c r="L596" s="111"/>
      <c r="M596" s="111">
        <f t="shared" si="161"/>
        <v>0</v>
      </c>
      <c r="N596" s="111">
        <f t="shared" si="154"/>
        <v>0</v>
      </c>
    </row>
    <row r="597" spans="1:14" ht="31.5" hidden="1" outlineLevel="1">
      <c r="A597" s="282">
        <f t="shared" si="162"/>
        <v>2.5</v>
      </c>
      <c r="B597" s="282" t="str">
        <f t="shared" si="167"/>
        <v xml:space="preserve">Revamping of Boiler side pneumatic dampers system of Hot air, cold air, FD,PA and burner tilt at BTPS 2X500MW </v>
      </c>
      <c r="C597" s="49">
        <f t="shared" si="166"/>
        <v>0</v>
      </c>
      <c r="D597" s="160" t="str">
        <f t="shared" si="166"/>
        <v>-</v>
      </c>
      <c r="E597" s="111">
        <f t="shared" si="166"/>
        <v>0</v>
      </c>
      <c r="F597" s="109">
        <f t="shared" si="163"/>
        <v>0</v>
      </c>
      <c r="G597" s="109">
        <f t="shared" si="164"/>
        <v>0</v>
      </c>
      <c r="H597" s="111">
        <f t="shared" si="153"/>
        <v>0</v>
      </c>
      <c r="I597" s="109">
        <f>'F4.2'!W137</f>
        <v>0</v>
      </c>
      <c r="J597" s="109">
        <f>'F4.2'!AV137</f>
        <v>0</v>
      </c>
      <c r="K597" s="111"/>
      <c r="L597" s="111"/>
      <c r="M597" s="111">
        <f t="shared" si="161"/>
        <v>0</v>
      </c>
      <c r="N597" s="111">
        <f t="shared" si="154"/>
        <v>0</v>
      </c>
    </row>
    <row r="598" spans="1:14" ht="15.75" hidden="1" outlineLevel="1">
      <c r="A598" s="282">
        <f t="shared" ref="A598:A629" si="168">A368</f>
        <v>2.6</v>
      </c>
      <c r="B598" s="282" t="str">
        <f t="shared" si="167"/>
        <v>Procurement of various high pressure valves at 2x500 MW.</v>
      </c>
      <c r="C598" s="40">
        <f t="shared" si="166"/>
        <v>0</v>
      </c>
      <c r="D598" s="159" t="str">
        <f t="shared" si="166"/>
        <v>-</v>
      </c>
      <c r="E598" s="109">
        <f t="shared" si="166"/>
        <v>0</v>
      </c>
      <c r="F598" s="109">
        <f t="shared" ref="F598:F629" si="169">F368+I368</f>
        <v>0</v>
      </c>
      <c r="G598" s="109">
        <f t="shared" ref="G598:G629" si="170">G368+M368</f>
        <v>0</v>
      </c>
      <c r="H598" s="109">
        <f t="shared" ref="H598:H681" si="171">F598-G598</f>
        <v>0</v>
      </c>
      <c r="I598" s="109">
        <f>'F4.2'!W138</f>
        <v>0</v>
      </c>
      <c r="J598" s="109">
        <f>'F4.2'!AV138</f>
        <v>0</v>
      </c>
      <c r="K598" s="109"/>
      <c r="L598" s="109"/>
      <c r="M598" s="109">
        <f t="shared" si="161"/>
        <v>0</v>
      </c>
      <c r="N598" s="109">
        <f t="shared" ref="N598:N681" si="172">H598+I598-M598</f>
        <v>0</v>
      </c>
    </row>
    <row r="599" spans="1:14" ht="31.5" hidden="1" outlineLevel="1">
      <c r="A599" s="352">
        <f t="shared" si="168"/>
        <v>3</v>
      </c>
      <c r="B599" s="353" t="str">
        <f t="shared" si="167"/>
        <v>Schemes for Turbine side auxiliaries systems Performance &amp; efficiency improvement schemes at 2X500MW, Bhusawal TPS</v>
      </c>
      <c r="C599" s="49">
        <f t="shared" si="166"/>
        <v>0</v>
      </c>
      <c r="D599" s="160" t="str">
        <f t="shared" si="166"/>
        <v>-</v>
      </c>
      <c r="E599" s="111">
        <f t="shared" si="166"/>
        <v>0</v>
      </c>
      <c r="F599" s="109">
        <f t="shared" si="169"/>
        <v>0</v>
      </c>
      <c r="G599" s="109">
        <f t="shared" si="170"/>
        <v>0</v>
      </c>
      <c r="H599" s="111">
        <f t="shared" si="171"/>
        <v>0</v>
      </c>
      <c r="I599" s="109">
        <f>'F4.2'!W139</f>
        <v>0</v>
      </c>
      <c r="J599" s="109">
        <f>'F4.2'!AV139</f>
        <v>0</v>
      </c>
      <c r="K599" s="111"/>
      <c r="L599" s="111"/>
      <c r="M599" s="111">
        <f t="shared" si="161"/>
        <v>0</v>
      </c>
      <c r="N599" s="111">
        <f t="shared" si="172"/>
        <v>0</v>
      </c>
    </row>
    <row r="600" spans="1:14" ht="31.5" hidden="1" outlineLevel="1">
      <c r="A600" s="282">
        <f t="shared" si="168"/>
        <v>3.1</v>
      </c>
      <c r="B600" s="282" t="str">
        <f t="shared" si="167"/>
        <v>Procurement of BFP Booster Pump (FA-1B-75) complete assembly (04 Nos) at 500MW BTPS, Bhusawal.</v>
      </c>
      <c r="C600" s="49">
        <f t="shared" si="166"/>
        <v>0</v>
      </c>
      <c r="D600" s="160" t="str">
        <f t="shared" si="166"/>
        <v>-</v>
      </c>
      <c r="E600" s="111">
        <f t="shared" si="166"/>
        <v>0</v>
      </c>
      <c r="F600" s="109">
        <f t="shared" si="169"/>
        <v>0</v>
      </c>
      <c r="G600" s="109">
        <f t="shared" si="170"/>
        <v>0</v>
      </c>
      <c r="H600" s="111">
        <f t="shared" si="171"/>
        <v>0</v>
      </c>
      <c r="I600" s="109">
        <f>'F4.2'!W140</f>
        <v>0</v>
      </c>
      <c r="J600" s="109">
        <f>'F4.2'!AV140</f>
        <v>0</v>
      </c>
      <c r="K600" s="111"/>
      <c r="L600" s="111"/>
      <c r="M600" s="111">
        <f t="shared" si="161"/>
        <v>0</v>
      </c>
      <c r="N600" s="111">
        <f t="shared" si="172"/>
        <v>0</v>
      </c>
    </row>
    <row r="601" spans="1:14" ht="31.5" hidden="1" outlineLevel="1">
      <c r="A601" s="282">
        <f t="shared" si="168"/>
        <v>3.2</v>
      </c>
      <c r="B601" s="282" t="str">
        <f t="shared" si="167"/>
        <v>Procurement of Vacuum Pump complete assembly with recirculation Pump (01 No) and Impeller assembly (2 Nos) at 500MW BTPS, Bhusawal.</v>
      </c>
      <c r="C601" s="49">
        <f t="shared" si="166"/>
        <v>0</v>
      </c>
      <c r="D601" s="160" t="str">
        <f t="shared" si="166"/>
        <v>-</v>
      </c>
      <c r="E601" s="111">
        <f t="shared" si="166"/>
        <v>0</v>
      </c>
      <c r="F601" s="109">
        <f t="shared" si="169"/>
        <v>0</v>
      </c>
      <c r="G601" s="109">
        <f t="shared" si="170"/>
        <v>0</v>
      </c>
      <c r="H601" s="111">
        <f t="shared" si="171"/>
        <v>0</v>
      </c>
      <c r="I601" s="109">
        <f>'F4.2'!W141</f>
        <v>0</v>
      </c>
      <c r="J601" s="109">
        <f>'F4.2'!AV141</f>
        <v>0</v>
      </c>
      <c r="K601" s="111"/>
      <c r="L601" s="111"/>
      <c r="M601" s="111">
        <f t="shared" si="161"/>
        <v>0</v>
      </c>
      <c r="N601" s="111">
        <f t="shared" si="172"/>
        <v>0</v>
      </c>
    </row>
    <row r="602" spans="1:14" ht="31.5" hidden="1" outlineLevel="1">
      <c r="A602" s="282">
        <f t="shared" si="168"/>
        <v>3.3</v>
      </c>
      <c r="B602" s="282" t="str">
        <f t="shared" si="167"/>
        <v>Revamping, modification of outdoor ducting of Air ventilation system at 2x500MW BTPS, Bhusawal.</v>
      </c>
      <c r="C602" s="49">
        <f t="shared" si="166"/>
        <v>0</v>
      </c>
      <c r="D602" s="160" t="str">
        <f t="shared" si="166"/>
        <v>-</v>
      </c>
      <c r="E602" s="111">
        <f t="shared" si="166"/>
        <v>0</v>
      </c>
      <c r="F602" s="109">
        <f t="shared" si="169"/>
        <v>0</v>
      </c>
      <c r="G602" s="109">
        <f t="shared" si="170"/>
        <v>0</v>
      </c>
      <c r="H602" s="111">
        <f t="shared" si="171"/>
        <v>0</v>
      </c>
      <c r="I602" s="109">
        <f>'F4.2'!W142</f>
        <v>0</v>
      </c>
      <c r="J602" s="109">
        <f>'F4.2'!AV142</f>
        <v>0</v>
      </c>
      <c r="K602" s="111"/>
      <c r="L602" s="111"/>
      <c r="M602" s="111">
        <f t="shared" si="161"/>
        <v>0</v>
      </c>
      <c r="N602" s="111">
        <f t="shared" si="172"/>
        <v>0</v>
      </c>
    </row>
    <row r="603" spans="1:14" ht="15.75" hidden="1" outlineLevel="1">
      <c r="A603" s="282">
        <f t="shared" si="168"/>
        <v>3.4</v>
      </c>
      <c r="B603" s="282" t="str">
        <f t="shared" si="167"/>
        <v>Performance improvement of compressors</v>
      </c>
      <c r="C603" s="49">
        <f t="shared" si="166"/>
        <v>0</v>
      </c>
      <c r="D603" s="160" t="str">
        <f t="shared" si="166"/>
        <v>-</v>
      </c>
      <c r="E603" s="111">
        <f t="shared" si="166"/>
        <v>0</v>
      </c>
      <c r="F603" s="109">
        <f t="shared" si="169"/>
        <v>0</v>
      </c>
      <c r="G603" s="109">
        <f t="shared" si="170"/>
        <v>0</v>
      </c>
      <c r="H603" s="111">
        <f t="shared" si="171"/>
        <v>0</v>
      </c>
      <c r="I603" s="109">
        <f>'F4.2'!W143</f>
        <v>0</v>
      </c>
      <c r="J603" s="109">
        <f>'F4.2'!AV143</f>
        <v>0</v>
      </c>
      <c r="K603" s="111"/>
      <c r="L603" s="111"/>
      <c r="M603" s="111">
        <f t="shared" si="161"/>
        <v>0</v>
      </c>
      <c r="N603" s="111">
        <f t="shared" si="172"/>
        <v>0</v>
      </c>
    </row>
    <row r="604" spans="1:14" ht="15.75" hidden="1" outlineLevel="1">
      <c r="A604" s="282">
        <f t="shared" si="168"/>
        <v>3.5</v>
      </c>
      <c r="B604" s="282" t="str">
        <f t="shared" si="167"/>
        <v>Centralized Water Management System at BTPS, Deepnagar, Bhusawal</v>
      </c>
      <c r="C604" s="49">
        <f t="shared" si="166"/>
        <v>0</v>
      </c>
      <c r="D604" s="160" t="str">
        <f t="shared" si="166"/>
        <v>-</v>
      </c>
      <c r="E604" s="111">
        <f t="shared" si="166"/>
        <v>0</v>
      </c>
      <c r="F604" s="109">
        <f t="shared" si="169"/>
        <v>0</v>
      </c>
      <c r="G604" s="109">
        <f t="shared" si="170"/>
        <v>0</v>
      </c>
      <c r="H604" s="111">
        <f t="shared" si="171"/>
        <v>0</v>
      </c>
      <c r="I604" s="109">
        <f>'F4.2'!W144</f>
        <v>0</v>
      </c>
      <c r="J604" s="109">
        <f>'F4.2'!AV144</f>
        <v>0</v>
      </c>
      <c r="K604" s="111"/>
      <c r="L604" s="111"/>
      <c r="M604" s="111">
        <f t="shared" si="161"/>
        <v>0</v>
      </c>
      <c r="N604" s="111">
        <f t="shared" si="172"/>
        <v>0</v>
      </c>
    </row>
    <row r="605" spans="1:14" ht="31.5" hidden="1" outlineLevel="1">
      <c r="A605" s="282">
        <f t="shared" si="168"/>
        <v>3.6</v>
      </c>
      <c r="B605" s="282" t="str">
        <f t="shared" si="167"/>
        <v>Revamping and upgradation of Forbes Marshal make Steam &amp; Water Analysis System Installed at 2x500MW BTPS.</v>
      </c>
      <c r="C605" s="49">
        <f t="shared" si="166"/>
        <v>0</v>
      </c>
      <c r="D605" s="160" t="str">
        <f t="shared" si="166"/>
        <v>-</v>
      </c>
      <c r="E605" s="111">
        <f t="shared" si="166"/>
        <v>0</v>
      </c>
      <c r="F605" s="109">
        <f t="shared" si="169"/>
        <v>0</v>
      </c>
      <c r="G605" s="109">
        <f t="shared" si="170"/>
        <v>0</v>
      </c>
      <c r="H605" s="111">
        <f t="shared" si="171"/>
        <v>0</v>
      </c>
      <c r="I605" s="109">
        <f>'F4.2'!W145</f>
        <v>0</v>
      </c>
      <c r="J605" s="109">
        <f>'F4.2'!AV145</f>
        <v>0</v>
      </c>
      <c r="K605" s="111"/>
      <c r="L605" s="111"/>
      <c r="M605" s="111">
        <f t="shared" si="161"/>
        <v>0</v>
      </c>
      <c r="N605" s="111">
        <f t="shared" si="172"/>
        <v>0</v>
      </c>
    </row>
    <row r="606" spans="1:14" ht="31.5" hidden="1" outlineLevel="1">
      <c r="A606" s="352">
        <f t="shared" si="168"/>
        <v>4</v>
      </c>
      <c r="B606" s="353" t="str">
        <f t="shared" si="167"/>
        <v>Implementation of flexible operation solutions for technical minimum operation of 2x500MW, BTPS.</v>
      </c>
      <c r="C606" s="49">
        <f t="shared" si="166"/>
        <v>0</v>
      </c>
      <c r="D606" s="160" t="str">
        <f t="shared" si="166"/>
        <v>-</v>
      </c>
      <c r="E606" s="111">
        <f t="shared" si="166"/>
        <v>0</v>
      </c>
      <c r="F606" s="109">
        <f t="shared" si="169"/>
        <v>0</v>
      </c>
      <c r="G606" s="109">
        <f t="shared" si="170"/>
        <v>0</v>
      </c>
      <c r="H606" s="111">
        <f t="shared" si="171"/>
        <v>0</v>
      </c>
      <c r="I606" s="109">
        <f>'F4.2'!W146</f>
        <v>0</v>
      </c>
      <c r="J606" s="109">
        <f>'F4.2'!AV146</f>
        <v>0</v>
      </c>
      <c r="K606" s="111"/>
      <c r="L606" s="111"/>
      <c r="M606" s="111">
        <f t="shared" si="161"/>
        <v>0</v>
      </c>
      <c r="N606" s="111">
        <f t="shared" si="172"/>
        <v>0</v>
      </c>
    </row>
    <row r="607" spans="1:14" ht="31.5" hidden="1" outlineLevel="1">
      <c r="A607" s="282">
        <f t="shared" si="168"/>
        <v>4.0999999999999996</v>
      </c>
      <c r="B607" s="282" t="str">
        <f t="shared" si="167"/>
        <v>Implementation of flexible operation solutions for technical minimum operation of 2x500MW, BTPS.</v>
      </c>
      <c r="C607" s="49">
        <f t="shared" si="166"/>
        <v>0</v>
      </c>
      <c r="D607" s="160" t="str">
        <f t="shared" si="166"/>
        <v>-</v>
      </c>
      <c r="E607" s="111">
        <f t="shared" si="166"/>
        <v>0</v>
      </c>
      <c r="F607" s="109">
        <f t="shared" si="169"/>
        <v>0</v>
      </c>
      <c r="G607" s="109">
        <f t="shared" si="170"/>
        <v>0</v>
      </c>
      <c r="H607" s="111">
        <f t="shared" si="171"/>
        <v>0</v>
      </c>
      <c r="I607" s="109">
        <f>'F4.2'!W147</f>
        <v>0</v>
      </c>
      <c r="J607" s="109">
        <f>'F4.2'!AV147</f>
        <v>0</v>
      </c>
      <c r="K607" s="111"/>
      <c r="L607" s="111"/>
      <c r="M607" s="111">
        <f t="shared" si="161"/>
        <v>0</v>
      </c>
      <c r="N607" s="111">
        <f t="shared" si="172"/>
        <v>0</v>
      </c>
    </row>
    <row r="608" spans="1:14" ht="15.75" hidden="1" outlineLevel="1">
      <c r="A608" s="345">
        <f t="shared" si="168"/>
        <v>0</v>
      </c>
      <c r="B608" s="345" t="str">
        <f t="shared" si="167"/>
        <v xml:space="preserve">FY 2027-28 </v>
      </c>
      <c r="C608" s="40">
        <f t="shared" si="166"/>
        <v>0</v>
      </c>
      <c r="D608" s="159" t="str">
        <f t="shared" si="166"/>
        <v>-</v>
      </c>
      <c r="E608" s="109">
        <f t="shared" si="166"/>
        <v>0</v>
      </c>
      <c r="F608" s="109">
        <f t="shared" si="169"/>
        <v>0</v>
      </c>
      <c r="G608" s="109">
        <f t="shared" si="170"/>
        <v>0</v>
      </c>
      <c r="H608" s="109">
        <f t="shared" si="171"/>
        <v>0</v>
      </c>
      <c r="I608" s="109">
        <f>'F4.2'!W148</f>
        <v>0</v>
      </c>
      <c r="J608" s="109">
        <f>'F4.2'!AV148</f>
        <v>0</v>
      </c>
      <c r="K608" s="109"/>
      <c r="L608" s="109"/>
      <c r="M608" s="109">
        <f t="shared" si="161"/>
        <v>0</v>
      </c>
      <c r="N608" s="109">
        <f t="shared" si="172"/>
        <v>0</v>
      </c>
    </row>
    <row r="609" spans="1:14" ht="31.5" hidden="1" outlineLevel="1">
      <c r="A609" s="352">
        <f t="shared" si="168"/>
        <v>1</v>
      </c>
      <c r="B609" s="353" t="str">
        <f t="shared" si="167"/>
        <v>Supply,Installation and commissioning of Boiler performance and reliability improvement schemes at BTPS 2x500MW.</v>
      </c>
      <c r="C609" s="49">
        <f t="shared" si="166"/>
        <v>0</v>
      </c>
      <c r="D609" s="160" t="str">
        <f t="shared" si="166"/>
        <v>-</v>
      </c>
      <c r="E609" s="111">
        <f t="shared" si="166"/>
        <v>0</v>
      </c>
      <c r="F609" s="109">
        <f t="shared" si="169"/>
        <v>0</v>
      </c>
      <c r="G609" s="109">
        <f t="shared" si="170"/>
        <v>0</v>
      </c>
      <c r="H609" s="111">
        <f t="shared" si="171"/>
        <v>0</v>
      </c>
      <c r="I609" s="109">
        <f>'F4.2'!W149</f>
        <v>0</v>
      </c>
      <c r="J609" s="109">
        <f>'F4.2'!AV149</f>
        <v>0</v>
      </c>
      <c r="K609" s="111"/>
      <c r="L609" s="111"/>
      <c r="M609" s="111">
        <f t="shared" si="161"/>
        <v>0</v>
      </c>
      <c r="N609" s="111">
        <f t="shared" si="172"/>
        <v>0</v>
      </c>
    </row>
    <row r="610" spans="1:14" ht="31.5" hidden="1" outlineLevel="1">
      <c r="A610" s="282">
        <f t="shared" si="168"/>
        <v>1.1000000000000001</v>
      </c>
      <c r="B610" s="282" t="str">
        <f t="shared" si="167"/>
        <v>Procurement of  M/s Torishima, Japan make, 350 KW, 6.6KV, Boiler Circulating Water (BCW) Pump Motors at BTPS 2x500MW.</v>
      </c>
      <c r="C610" s="49">
        <f t="shared" ref="C610:E629" si="173">C380</f>
        <v>0</v>
      </c>
      <c r="D610" s="160" t="str">
        <f t="shared" si="173"/>
        <v>-</v>
      </c>
      <c r="E610" s="111">
        <f t="shared" si="173"/>
        <v>0</v>
      </c>
      <c r="F610" s="109">
        <f t="shared" si="169"/>
        <v>0</v>
      </c>
      <c r="G610" s="109">
        <f t="shared" si="170"/>
        <v>0</v>
      </c>
      <c r="H610" s="111">
        <f t="shared" si="171"/>
        <v>0</v>
      </c>
      <c r="I610" s="109">
        <f>'F4.2'!W150</f>
        <v>0</v>
      </c>
      <c r="J610" s="109">
        <f>'F4.2'!AV150</f>
        <v>0</v>
      </c>
      <c r="K610" s="111"/>
      <c r="L610" s="111"/>
      <c r="M610" s="111">
        <f t="shared" si="161"/>
        <v>0</v>
      </c>
      <c r="N610" s="111">
        <f t="shared" si="172"/>
        <v>0</v>
      </c>
    </row>
    <row r="611" spans="1:14" ht="31.5" hidden="1" outlineLevel="1">
      <c r="A611" s="282">
        <f t="shared" si="168"/>
        <v>1.2</v>
      </c>
      <c r="B611" s="282" t="str">
        <f t="shared" si="167"/>
        <v>Installation commissioning of Online DC Earth fault monitoring system at 220V DCDB at 500MW U-4&amp;5.</v>
      </c>
      <c r="C611" s="49">
        <f t="shared" si="173"/>
        <v>0</v>
      </c>
      <c r="D611" s="160" t="str">
        <f t="shared" si="173"/>
        <v>-</v>
      </c>
      <c r="E611" s="111">
        <f t="shared" si="173"/>
        <v>0</v>
      </c>
      <c r="F611" s="109">
        <f t="shared" si="169"/>
        <v>0</v>
      </c>
      <c r="G611" s="109">
        <f t="shared" si="170"/>
        <v>0</v>
      </c>
      <c r="H611" s="111">
        <f t="shared" si="171"/>
        <v>0</v>
      </c>
      <c r="I611" s="109">
        <f>'F4.2'!W151</f>
        <v>0</v>
      </c>
      <c r="J611" s="109">
        <f>'F4.2'!AV151</f>
        <v>0</v>
      </c>
      <c r="K611" s="111"/>
      <c r="L611" s="111"/>
      <c r="M611" s="111">
        <f t="shared" si="161"/>
        <v>0</v>
      </c>
      <c r="N611" s="111">
        <f t="shared" si="172"/>
        <v>0</v>
      </c>
    </row>
    <row r="612" spans="1:14" ht="31.5" hidden="1" outlineLevel="1">
      <c r="A612" s="282">
        <f t="shared" si="168"/>
        <v>1.3</v>
      </c>
      <c r="B612" s="282" t="str">
        <f t="shared" si="167"/>
        <v>Design,  supply, erection, comms. Of ID VFD &amp; AHP transformers for 2x500MW BTPS.</v>
      </c>
      <c r="C612" s="49">
        <f t="shared" si="173"/>
        <v>0</v>
      </c>
      <c r="D612" s="160" t="str">
        <f t="shared" si="173"/>
        <v>-</v>
      </c>
      <c r="E612" s="111">
        <f t="shared" si="173"/>
        <v>0</v>
      </c>
      <c r="F612" s="109">
        <f t="shared" si="169"/>
        <v>0</v>
      </c>
      <c r="G612" s="109">
        <f t="shared" si="170"/>
        <v>0</v>
      </c>
      <c r="H612" s="111">
        <f t="shared" si="171"/>
        <v>0</v>
      </c>
      <c r="I612" s="109">
        <f>'F4.2'!W152</f>
        <v>0</v>
      </c>
      <c r="J612" s="109">
        <f>'F4.2'!AV152</f>
        <v>0</v>
      </c>
      <c r="K612" s="111"/>
      <c r="L612" s="111"/>
      <c r="M612" s="111">
        <f t="shared" si="161"/>
        <v>0</v>
      </c>
      <c r="N612" s="111">
        <f t="shared" si="172"/>
        <v>0</v>
      </c>
    </row>
    <row r="613" spans="1:14" ht="31.5" hidden="1" outlineLevel="1">
      <c r="A613" s="282">
        <f t="shared" si="168"/>
        <v>1.4</v>
      </c>
      <c r="B613" s="282" t="str">
        <f t="shared" si="167"/>
        <v>Design,supply,installation and commissioning of Energy efficient  System for illumination at BTPS 2x500MW.</v>
      </c>
      <c r="C613" s="49">
        <f t="shared" si="173"/>
        <v>0</v>
      </c>
      <c r="D613" s="160" t="str">
        <f t="shared" si="173"/>
        <v>-</v>
      </c>
      <c r="E613" s="111">
        <f t="shared" si="173"/>
        <v>0</v>
      </c>
      <c r="F613" s="109">
        <f t="shared" si="169"/>
        <v>0</v>
      </c>
      <c r="G613" s="109">
        <f t="shared" si="170"/>
        <v>0</v>
      </c>
      <c r="H613" s="111">
        <f t="shared" si="171"/>
        <v>0</v>
      </c>
      <c r="I613" s="109">
        <f>'F4.2'!W153</f>
        <v>0</v>
      </c>
      <c r="J613" s="109">
        <f>'F4.2'!AV153</f>
        <v>0</v>
      </c>
      <c r="K613" s="111"/>
      <c r="L613" s="111"/>
      <c r="M613" s="111">
        <f t="shared" si="161"/>
        <v>0</v>
      </c>
      <c r="N613" s="111">
        <f t="shared" si="172"/>
        <v>0</v>
      </c>
    </row>
    <row r="614" spans="1:14" ht="31.5" hidden="1" outlineLevel="1">
      <c r="A614" s="282">
        <f t="shared" si="168"/>
        <v>1.5</v>
      </c>
      <c r="B614" s="282" t="str">
        <f t="shared" si="167"/>
        <v>Procurement of  Main Gear unit assembly of electrical Actuators in 2x500MW BTPS</v>
      </c>
      <c r="C614" s="40">
        <f t="shared" si="173"/>
        <v>0</v>
      </c>
      <c r="D614" s="159" t="str">
        <f t="shared" si="173"/>
        <v>-</v>
      </c>
      <c r="E614" s="109">
        <f t="shared" si="173"/>
        <v>0</v>
      </c>
      <c r="F614" s="109">
        <f t="shared" si="169"/>
        <v>0</v>
      </c>
      <c r="G614" s="109">
        <f t="shared" si="170"/>
        <v>0</v>
      </c>
      <c r="H614" s="109">
        <f t="shared" si="171"/>
        <v>0</v>
      </c>
      <c r="I614" s="109">
        <f>'F4.2'!W154</f>
        <v>0</v>
      </c>
      <c r="J614" s="109">
        <f>'F4.2'!AV154</f>
        <v>0</v>
      </c>
      <c r="K614" s="109"/>
      <c r="L614" s="109"/>
      <c r="M614" s="109">
        <f t="shared" si="161"/>
        <v>0</v>
      </c>
      <c r="N614" s="109">
        <f t="shared" si="172"/>
        <v>0</v>
      </c>
    </row>
    <row r="615" spans="1:14" ht="31.5" hidden="1" outlineLevel="1">
      <c r="A615" s="282">
        <f t="shared" si="168"/>
        <v>1.6</v>
      </c>
      <c r="B615" s="282" t="str">
        <f t="shared" si="167"/>
        <v>Supply, erection, commissioning &amp; site testing of 360V, 750 AH Station UPS Battery Sets  along with accessories for Unit No.5 at BTPS 2x500MW.</v>
      </c>
      <c r="C615" s="49">
        <f t="shared" si="173"/>
        <v>0</v>
      </c>
      <c r="D615" s="160" t="str">
        <f t="shared" si="173"/>
        <v>-</v>
      </c>
      <c r="E615" s="111">
        <f t="shared" si="173"/>
        <v>0</v>
      </c>
      <c r="F615" s="109">
        <f t="shared" si="169"/>
        <v>0</v>
      </c>
      <c r="G615" s="109">
        <f t="shared" si="170"/>
        <v>0</v>
      </c>
      <c r="H615" s="111">
        <f t="shared" si="171"/>
        <v>0</v>
      </c>
      <c r="I615" s="109">
        <f>'F4.2'!W155</f>
        <v>0</v>
      </c>
      <c r="J615" s="109">
        <f>'F4.2'!AV155</f>
        <v>0</v>
      </c>
      <c r="K615" s="111"/>
      <c r="L615" s="111"/>
      <c r="M615" s="111">
        <f t="shared" si="161"/>
        <v>0</v>
      </c>
      <c r="N615" s="111">
        <f t="shared" si="172"/>
        <v>0</v>
      </c>
    </row>
    <row r="616" spans="1:14" ht="15.75" hidden="1" outlineLevel="1">
      <c r="A616" s="282">
        <f t="shared" si="168"/>
        <v>1.7</v>
      </c>
      <c r="B616" s="282" t="str">
        <f t="shared" si="167"/>
        <v xml:space="preserve">Upgradation of EWLI system  at Bhusawal TPS 2x500W </v>
      </c>
      <c r="C616" s="40">
        <f t="shared" si="173"/>
        <v>0</v>
      </c>
      <c r="D616" s="159" t="str">
        <f t="shared" si="173"/>
        <v>-</v>
      </c>
      <c r="E616" s="109">
        <f t="shared" si="173"/>
        <v>0</v>
      </c>
      <c r="F616" s="109">
        <f t="shared" si="169"/>
        <v>0</v>
      </c>
      <c r="G616" s="109">
        <f t="shared" si="170"/>
        <v>0</v>
      </c>
      <c r="H616" s="109">
        <f t="shared" si="171"/>
        <v>0</v>
      </c>
      <c r="I616" s="109">
        <f>'F4.2'!W156</f>
        <v>0</v>
      </c>
      <c r="J616" s="109">
        <f>'F4.2'!AV156</f>
        <v>0</v>
      </c>
      <c r="K616" s="109"/>
      <c r="L616" s="109"/>
      <c r="M616" s="109">
        <f t="shared" si="161"/>
        <v>0</v>
      </c>
      <c r="N616" s="109">
        <f t="shared" si="172"/>
        <v>0</v>
      </c>
    </row>
    <row r="617" spans="1:14" ht="47.25" hidden="1" outlineLevel="1">
      <c r="A617" s="352">
        <f t="shared" si="168"/>
        <v>2</v>
      </c>
      <c r="B617" s="353" t="str">
        <f t="shared" si="167"/>
        <v>Performance improvement of Bottom ash evacualtion system to reduce auxillary power consumption, water consumption &amp; environmental pollution at 2X500MW, Bhusawal TPS</v>
      </c>
      <c r="C617" s="49">
        <f t="shared" si="173"/>
        <v>0</v>
      </c>
      <c r="D617" s="160" t="str">
        <f t="shared" si="173"/>
        <v>-</v>
      </c>
      <c r="E617" s="111">
        <f t="shared" si="173"/>
        <v>0</v>
      </c>
      <c r="F617" s="109">
        <f t="shared" si="169"/>
        <v>0</v>
      </c>
      <c r="G617" s="109">
        <f t="shared" si="170"/>
        <v>0</v>
      </c>
      <c r="H617" s="111">
        <f t="shared" si="171"/>
        <v>0</v>
      </c>
      <c r="I617" s="109">
        <f>'F4.2'!W157</f>
        <v>0</v>
      </c>
      <c r="J617" s="109">
        <f>'F4.2'!AV157</f>
        <v>0</v>
      </c>
      <c r="K617" s="111"/>
      <c r="L617" s="111"/>
      <c r="M617" s="111">
        <f t="shared" si="161"/>
        <v>0</v>
      </c>
      <c r="N617" s="111">
        <f t="shared" si="172"/>
        <v>0</v>
      </c>
    </row>
    <row r="618" spans="1:14" ht="31.5" hidden="1" outlineLevel="1">
      <c r="A618" s="282">
        <f t="shared" si="168"/>
        <v>2.1</v>
      </c>
      <c r="B618" s="282" t="str">
        <f t="shared" si="167"/>
        <v>Modification of latest design AR 200/550 Ash slurry pump assembly including auxillaries at AHP, 2x500MW, BTPS.</v>
      </c>
      <c r="C618" s="40">
        <f t="shared" si="173"/>
        <v>0</v>
      </c>
      <c r="D618" s="159" t="str">
        <f t="shared" si="173"/>
        <v>-</v>
      </c>
      <c r="E618" s="109">
        <f t="shared" si="173"/>
        <v>0</v>
      </c>
      <c r="F618" s="109">
        <f t="shared" si="169"/>
        <v>0</v>
      </c>
      <c r="G618" s="109">
        <f t="shared" si="170"/>
        <v>0</v>
      </c>
      <c r="H618" s="109">
        <f t="shared" si="171"/>
        <v>0</v>
      </c>
      <c r="I618" s="109">
        <f>'F4.2'!W158</f>
        <v>0</v>
      </c>
      <c r="J618" s="109">
        <f>'F4.2'!AV158</f>
        <v>0</v>
      </c>
      <c r="K618" s="109"/>
      <c r="L618" s="109"/>
      <c r="M618" s="109">
        <f t="shared" si="161"/>
        <v>0</v>
      </c>
      <c r="N618" s="109">
        <f t="shared" si="172"/>
        <v>0</v>
      </c>
    </row>
    <row r="619" spans="1:14" ht="31.5" hidden="1" outlineLevel="1">
      <c r="A619" s="282">
        <f t="shared" si="168"/>
        <v>2.2000000000000002</v>
      </c>
      <c r="B619" s="282" t="str">
        <f t="shared" si="167"/>
        <v>Modification of single roll reversible clinker grinder system at AHP, 2x500MW, BTPS</v>
      </c>
      <c r="C619" s="49">
        <f t="shared" si="173"/>
        <v>0</v>
      </c>
      <c r="D619" s="160" t="str">
        <f t="shared" si="173"/>
        <v>-</v>
      </c>
      <c r="E619" s="111">
        <f t="shared" si="173"/>
        <v>0</v>
      </c>
      <c r="F619" s="109">
        <f t="shared" si="169"/>
        <v>0</v>
      </c>
      <c r="G619" s="109">
        <f t="shared" si="170"/>
        <v>0</v>
      </c>
      <c r="H619" s="111">
        <f t="shared" si="171"/>
        <v>0</v>
      </c>
      <c r="I619" s="109">
        <f>'F4.2'!W159</f>
        <v>0</v>
      </c>
      <c r="J619" s="109">
        <f>'F4.2'!AV159</f>
        <v>0</v>
      </c>
      <c r="K619" s="111"/>
      <c r="L619" s="111"/>
      <c r="M619" s="111">
        <f t="shared" ref="M619:M682" si="174">SUM(J619:L619)</f>
        <v>0</v>
      </c>
      <c r="N619" s="111">
        <f t="shared" si="172"/>
        <v>0</v>
      </c>
    </row>
    <row r="620" spans="1:14" ht="31.5" hidden="1" outlineLevel="1">
      <c r="A620" s="282">
        <f t="shared" si="168"/>
        <v>2.2999999999999998</v>
      </c>
      <c r="B620" s="282" t="str">
        <f t="shared" si="167"/>
        <v>Modification of bottom ash &amp; coarse ash slurry pipe line disposal system at AHP 2X500 MW BTPS</v>
      </c>
      <c r="C620" s="49">
        <f t="shared" si="173"/>
        <v>0</v>
      </c>
      <c r="D620" s="160" t="str">
        <f t="shared" si="173"/>
        <v>-</v>
      </c>
      <c r="E620" s="111">
        <f t="shared" si="173"/>
        <v>0</v>
      </c>
      <c r="F620" s="109">
        <f t="shared" si="169"/>
        <v>0</v>
      </c>
      <c r="G620" s="109">
        <f t="shared" si="170"/>
        <v>0</v>
      </c>
      <c r="H620" s="111">
        <f t="shared" si="171"/>
        <v>0</v>
      </c>
      <c r="I620" s="109">
        <f>'F4.2'!W160</f>
        <v>0</v>
      </c>
      <c r="J620" s="109">
        <f>'F4.2'!AV160</f>
        <v>0</v>
      </c>
      <c r="K620" s="111"/>
      <c r="L620" s="111"/>
      <c r="M620" s="111">
        <f t="shared" si="174"/>
        <v>0</v>
      </c>
      <c r="N620" s="111">
        <f t="shared" si="172"/>
        <v>0</v>
      </c>
    </row>
    <row r="621" spans="1:14" ht="15.75" hidden="1" outlineLevel="1">
      <c r="A621" s="352">
        <f t="shared" si="168"/>
        <v>3</v>
      </c>
      <c r="B621" s="353" t="str">
        <f t="shared" si="167"/>
        <v>Boiler Reliability &amp; Availability improvement at 2x500MW, Bhusawal TPS.</v>
      </c>
      <c r="C621" s="40">
        <f t="shared" si="173"/>
        <v>0</v>
      </c>
      <c r="D621" s="159" t="str">
        <f t="shared" si="173"/>
        <v>-</v>
      </c>
      <c r="E621" s="109">
        <f t="shared" si="173"/>
        <v>0</v>
      </c>
      <c r="F621" s="109">
        <f t="shared" si="169"/>
        <v>0</v>
      </c>
      <c r="G621" s="109">
        <f t="shared" si="170"/>
        <v>0</v>
      </c>
      <c r="H621" s="109">
        <f t="shared" si="171"/>
        <v>0</v>
      </c>
      <c r="I621" s="109">
        <f>'F4.2'!W161</f>
        <v>0</v>
      </c>
      <c r="J621" s="109">
        <f>'F4.2'!AV161</f>
        <v>0</v>
      </c>
      <c r="K621" s="109"/>
      <c r="L621" s="109"/>
      <c r="M621" s="109">
        <f t="shared" si="174"/>
        <v>0</v>
      </c>
      <c r="N621" s="109">
        <f t="shared" si="172"/>
        <v>0</v>
      </c>
    </row>
    <row r="622" spans="1:14" ht="15.75" hidden="1" outlineLevel="1">
      <c r="A622" s="282">
        <f t="shared" si="168"/>
        <v>3.1</v>
      </c>
      <c r="B622" s="282" t="str">
        <f t="shared" si="167"/>
        <v>Procurement of Boiler Coils (CRH &amp;HRH) at 2x500MW BTPS.</v>
      </c>
      <c r="C622" s="49">
        <f t="shared" si="173"/>
        <v>0</v>
      </c>
      <c r="D622" s="160" t="str">
        <f t="shared" si="173"/>
        <v>-</v>
      </c>
      <c r="E622" s="111">
        <f t="shared" si="173"/>
        <v>0</v>
      </c>
      <c r="F622" s="109">
        <f t="shared" si="169"/>
        <v>0</v>
      </c>
      <c r="G622" s="109">
        <f t="shared" si="170"/>
        <v>0</v>
      </c>
      <c r="H622" s="111">
        <f t="shared" si="171"/>
        <v>0</v>
      </c>
      <c r="I622" s="109">
        <f>'F4.2'!W162</f>
        <v>0</v>
      </c>
      <c r="J622" s="109">
        <f>'F4.2'!AV162</f>
        <v>0</v>
      </c>
      <c r="K622" s="111"/>
      <c r="L622" s="111"/>
      <c r="M622" s="111">
        <f t="shared" si="174"/>
        <v>0</v>
      </c>
      <c r="N622" s="111">
        <f t="shared" si="172"/>
        <v>0</v>
      </c>
    </row>
    <row r="623" spans="1:14" ht="15.75" hidden="1" outlineLevel="1">
      <c r="A623" s="282">
        <f t="shared" si="168"/>
        <v>3.2</v>
      </c>
      <c r="B623" s="282" t="str">
        <f t="shared" si="167"/>
        <v>Procurement of ID fan impeller with shaft at 2x500 MW BTPS.</v>
      </c>
      <c r="C623" s="49">
        <f t="shared" si="173"/>
        <v>0</v>
      </c>
      <c r="D623" s="160" t="str">
        <f t="shared" si="173"/>
        <v>-</v>
      </c>
      <c r="E623" s="111">
        <f t="shared" si="173"/>
        <v>0</v>
      </c>
      <c r="F623" s="109">
        <f t="shared" si="169"/>
        <v>0</v>
      </c>
      <c r="G623" s="109">
        <f t="shared" si="170"/>
        <v>0</v>
      </c>
      <c r="H623" s="111">
        <f t="shared" si="171"/>
        <v>0</v>
      </c>
      <c r="I623" s="109">
        <f>'F4.2'!W163</f>
        <v>0</v>
      </c>
      <c r="J623" s="109">
        <f>'F4.2'!AV163</f>
        <v>0</v>
      </c>
      <c r="K623" s="111"/>
      <c r="L623" s="111"/>
      <c r="M623" s="111">
        <f t="shared" si="174"/>
        <v>0</v>
      </c>
      <c r="N623" s="111">
        <f t="shared" si="172"/>
        <v>0</v>
      </c>
    </row>
    <row r="624" spans="1:14" ht="31.5" hidden="1" outlineLevel="1">
      <c r="A624" s="282">
        <f t="shared" si="168"/>
        <v>3.3</v>
      </c>
      <c r="B624" s="282" t="str">
        <f t="shared" si="167"/>
        <v>Procurement SH,RH,MS outlet valves with actuator and motor at 2x500 MW BTPS.</v>
      </c>
      <c r="C624" s="40">
        <f t="shared" si="173"/>
        <v>0</v>
      </c>
      <c r="D624" s="159" t="str">
        <f t="shared" si="173"/>
        <v>-</v>
      </c>
      <c r="E624" s="109">
        <f t="shared" si="173"/>
        <v>0</v>
      </c>
      <c r="F624" s="109">
        <f t="shared" si="169"/>
        <v>0</v>
      </c>
      <c r="G624" s="109">
        <f t="shared" si="170"/>
        <v>0</v>
      </c>
      <c r="H624" s="109">
        <f t="shared" si="171"/>
        <v>0</v>
      </c>
      <c r="I624" s="109">
        <f>'F4.2'!W164</f>
        <v>0</v>
      </c>
      <c r="J624" s="109">
        <f>'F4.2'!AV164</f>
        <v>0</v>
      </c>
      <c r="K624" s="109"/>
      <c r="L624" s="109"/>
      <c r="M624" s="109">
        <f t="shared" si="174"/>
        <v>0</v>
      </c>
      <c r="N624" s="109">
        <f t="shared" si="172"/>
        <v>0</v>
      </c>
    </row>
    <row r="625" spans="1:14" ht="15.75" hidden="1" outlineLevel="1">
      <c r="A625" s="352">
        <f t="shared" si="168"/>
        <v>4</v>
      </c>
      <c r="B625" s="353" t="str">
        <f t="shared" si="167"/>
        <v>CHP Infrastructure Development Schemes</v>
      </c>
      <c r="C625" s="49">
        <f t="shared" si="173"/>
        <v>0</v>
      </c>
      <c r="D625" s="160" t="str">
        <f t="shared" si="173"/>
        <v>-</v>
      </c>
      <c r="E625" s="111">
        <f t="shared" si="173"/>
        <v>0</v>
      </c>
      <c r="F625" s="109">
        <f t="shared" si="169"/>
        <v>0</v>
      </c>
      <c r="G625" s="109">
        <f t="shared" si="170"/>
        <v>0</v>
      </c>
      <c r="H625" s="111">
        <f t="shared" si="171"/>
        <v>0</v>
      </c>
      <c r="I625" s="109">
        <f>'F4.2'!W165</f>
        <v>0</v>
      </c>
      <c r="J625" s="109">
        <f>'F4.2'!AV165</f>
        <v>0</v>
      </c>
      <c r="K625" s="111"/>
      <c r="L625" s="111"/>
      <c r="M625" s="111">
        <f t="shared" si="174"/>
        <v>0</v>
      </c>
      <c r="N625" s="111">
        <f t="shared" si="172"/>
        <v>0</v>
      </c>
    </row>
    <row r="626" spans="1:14" ht="31.5" hidden="1" outlineLevel="1">
      <c r="A626" s="282">
        <f t="shared" si="168"/>
        <v>4.0999999999999996</v>
      </c>
      <c r="B626" s="282" t="str">
        <f t="shared" si="167"/>
        <v>Supply, installation and commissioning PLC system on a single platform to match with external aspect &amp; process improvement at CHP 2x500MW BTPS.</v>
      </c>
      <c r="C626" s="49">
        <f t="shared" si="173"/>
        <v>0</v>
      </c>
      <c r="D626" s="160" t="str">
        <f t="shared" si="173"/>
        <v>-</v>
      </c>
      <c r="E626" s="111">
        <f t="shared" si="173"/>
        <v>0</v>
      </c>
      <c r="F626" s="109">
        <f t="shared" si="169"/>
        <v>0</v>
      </c>
      <c r="G626" s="109">
        <f t="shared" si="170"/>
        <v>0</v>
      </c>
      <c r="H626" s="111">
        <f t="shared" si="171"/>
        <v>0</v>
      </c>
      <c r="I626" s="109">
        <f>'F4.2'!W166</f>
        <v>0</v>
      </c>
      <c r="J626" s="109">
        <f>'F4.2'!AV166</f>
        <v>0</v>
      </c>
      <c r="K626" s="111"/>
      <c r="L626" s="111"/>
      <c r="M626" s="111">
        <f t="shared" si="174"/>
        <v>0</v>
      </c>
      <c r="N626" s="111">
        <f t="shared" si="172"/>
        <v>0</v>
      </c>
    </row>
    <row r="627" spans="1:14" ht="31.5" hidden="1" outlineLevel="1">
      <c r="A627" s="282">
        <f t="shared" si="168"/>
        <v>4.2</v>
      </c>
      <c r="B627" s="282" t="str">
        <f t="shared" si="167"/>
        <v>Supply, installation, retrofitting and commissioning of HT breaker at HT Switchgear in CHP 2x500MW BTPS</v>
      </c>
      <c r="C627" s="49">
        <f t="shared" si="173"/>
        <v>0</v>
      </c>
      <c r="D627" s="160" t="str">
        <f t="shared" si="173"/>
        <v>-</v>
      </c>
      <c r="E627" s="111">
        <f t="shared" si="173"/>
        <v>0</v>
      </c>
      <c r="F627" s="109">
        <f t="shared" si="169"/>
        <v>0</v>
      </c>
      <c r="G627" s="109">
        <f t="shared" si="170"/>
        <v>0</v>
      </c>
      <c r="H627" s="111">
        <f t="shared" si="171"/>
        <v>0</v>
      </c>
      <c r="I627" s="109">
        <f>'F4.2'!W167</f>
        <v>0</v>
      </c>
      <c r="J627" s="109">
        <f>'F4.2'!AV167</f>
        <v>0</v>
      </c>
      <c r="K627" s="111"/>
      <c r="L627" s="111"/>
      <c r="M627" s="111">
        <f t="shared" si="174"/>
        <v>0</v>
      </c>
      <c r="N627" s="111">
        <f t="shared" si="172"/>
        <v>0</v>
      </c>
    </row>
    <row r="628" spans="1:14" ht="31.5" hidden="1" outlineLevel="1">
      <c r="A628" s="282">
        <f t="shared" si="168"/>
        <v>4.3</v>
      </c>
      <c r="B628" s="282" t="str">
        <f t="shared" ref="B628:B643" si="175">B398</f>
        <v>Supply, installation, retrofitting and commissioning of LT breaker at LT Switchgear in CHP 2x500MW BTPS.</v>
      </c>
      <c r="C628" s="49">
        <f t="shared" si="173"/>
        <v>0</v>
      </c>
      <c r="D628" s="160" t="str">
        <f t="shared" si="173"/>
        <v>-</v>
      </c>
      <c r="E628" s="111">
        <f t="shared" si="173"/>
        <v>0</v>
      </c>
      <c r="F628" s="109">
        <f t="shared" si="169"/>
        <v>0</v>
      </c>
      <c r="G628" s="109">
        <f t="shared" si="170"/>
        <v>0</v>
      </c>
      <c r="H628" s="111">
        <f t="shared" si="171"/>
        <v>0</v>
      </c>
      <c r="I628" s="109">
        <f>'F4.2'!W168</f>
        <v>0</v>
      </c>
      <c r="J628" s="109">
        <f>'F4.2'!AV168</f>
        <v>0</v>
      </c>
      <c r="K628" s="111"/>
      <c r="L628" s="111"/>
      <c r="M628" s="111">
        <f t="shared" si="174"/>
        <v>0</v>
      </c>
      <c r="N628" s="111">
        <f t="shared" si="172"/>
        <v>0</v>
      </c>
    </row>
    <row r="629" spans="1:14" ht="31.5" hidden="1" outlineLevel="1">
      <c r="A629" s="282">
        <f t="shared" si="168"/>
        <v>4.4000000000000004</v>
      </c>
      <c r="B629" s="282" t="str">
        <f t="shared" si="175"/>
        <v>Supply, Installation &amp; Commissioning of  Magnetic Separators at CHP 2x 500MW BTPS Deepnagar</v>
      </c>
      <c r="C629" s="49">
        <f t="shared" si="173"/>
        <v>0</v>
      </c>
      <c r="D629" s="160" t="str">
        <f t="shared" si="173"/>
        <v>-</v>
      </c>
      <c r="E629" s="111">
        <f t="shared" si="173"/>
        <v>0</v>
      </c>
      <c r="F629" s="109">
        <f t="shared" si="169"/>
        <v>0</v>
      </c>
      <c r="G629" s="109">
        <f t="shared" si="170"/>
        <v>0</v>
      </c>
      <c r="H629" s="111">
        <f t="shared" si="171"/>
        <v>0</v>
      </c>
      <c r="I629" s="109">
        <f>'F4.2'!W169</f>
        <v>0</v>
      </c>
      <c r="J629" s="109">
        <f>'F4.2'!AV169</f>
        <v>0</v>
      </c>
      <c r="K629" s="111"/>
      <c r="L629" s="111"/>
      <c r="M629" s="111">
        <f t="shared" si="174"/>
        <v>0</v>
      </c>
      <c r="N629" s="111">
        <f t="shared" si="172"/>
        <v>0</v>
      </c>
    </row>
    <row r="630" spans="1:14" ht="31.5" hidden="1" outlineLevel="1">
      <c r="A630" s="282">
        <f t="shared" ref="A630:A643" si="176">A400</f>
        <v>4.5</v>
      </c>
      <c r="B630" s="282" t="str">
        <f t="shared" si="175"/>
        <v>Supply, Installation &amp; Commissioning Flameproof lighting at CHP 2x 500MW BTPS Deepnagar</v>
      </c>
      <c r="C630" s="49">
        <f t="shared" ref="C630:E643" si="177">C400</f>
        <v>0</v>
      </c>
      <c r="D630" s="160" t="str">
        <f t="shared" si="177"/>
        <v>-</v>
      </c>
      <c r="E630" s="111">
        <f t="shared" si="177"/>
        <v>0</v>
      </c>
      <c r="F630" s="109">
        <f t="shared" ref="F630:F643" si="178">F400+I400</f>
        <v>0</v>
      </c>
      <c r="G630" s="109">
        <f t="shared" ref="G630:G643" si="179">G400+M400</f>
        <v>0</v>
      </c>
      <c r="H630" s="111">
        <f t="shared" si="171"/>
        <v>0</v>
      </c>
      <c r="I630" s="109">
        <f>'F4.2'!W170</f>
        <v>0</v>
      </c>
      <c r="J630" s="109">
        <f>'F4.2'!AV170</f>
        <v>0</v>
      </c>
      <c r="K630" s="111"/>
      <c r="L630" s="111"/>
      <c r="M630" s="111">
        <f t="shared" si="174"/>
        <v>0</v>
      </c>
      <c r="N630" s="111">
        <f t="shared" si="172"/>
        <v>0</v>
      </c>
    </row>
    <row r="631" spans="1:14" ht="15.75" hidden="1" outlineLevel="1">
      <c r="A631" s="282">
        <f t="shared" si="176"/>
        <v>4.5999999999999996</v>
      </c>
      <c r="B631" s="282" t="str">
        <f t="shared" si="175"/>
        <v>Supply, Installation &amp; upgradation of HT /LT relay at CHP BTPS.</v>
      </c>
      <c r="C631" s="49">
        <f t="shared" si="177"/>
        <v>0</v>
      </c>
      <c r="D631" s="160" t="str">
        <f t="shared" si="177"/>
        <v>-</v>
      </c>
      <c r="E631" s="111">
        <f t="shared" si="177"/>
        <v>0</v>
      </c>
      <c r="F631" s="109">
        <f t="shared" si="178"/>
        <v>0</v>
      </c>
      <c r="G631" s="109">
        <f t="shared" si="179"/>
        <v>0</v>
      </c>
      <c r="H631" s="111">
        <f t="shared" si="171"/>
        <v>0</v>
      </c>
      <c r="I631" s="109">
        <f>'F4.2'!W171</f>
        <v>0</v>
      </c>
      <c r="J631" s="109">
        <f>'F4.2'!AV171</f>
        <v>0</v>
      </c>
      <c r="K631" s="111"/>
      <c r="L631" s="111"/>
      <c r="M631" s="111">
        <f t="shared" si="174"/>
        <v>0</v>
      </c>
      <c r="N631" s="111">
        <f t="shared" si="172"/>
        <v>0</v>
      </c>
    </row>
    <row r="632" spans="1:14" ht="31.5" hidden="1" outlineLevel="1">
      <c r="A632" s="352">
        <f t="shared" si="176"/>
        <v>5</v>
      </c>
      <c r="B632" s="353" t="str">
        <f t="shared" si="175"/>
        <v>Detail  Project report of improvement of Unloading in Coal handling Plant BTPS.</v>
      </c>
      <c r="C632" s="49">
        <f t="shared" si="177"/>
        <v>0</v>
      </c>
      <c r="D632" s="160" t="str">
        <f t="shared" si="177"/>
        <v>-</v>
      </c>
      <c r="E632" s="111">
        <f t="shared" si="177"/>
        <v>0</v>
      </c>
      <c r="F632" s="109">
        <f t="shared" si="178"/>
        <v>0</v>
      </c>
      <c r="G632" s="109">
        <f t="shared" si="179"/>
        <v>0</v>
      </c>
      <c r="H632" s="111">
        <f t="shared" si="171"/>
        <v>0</v>
      </c>
      <c r="I632" s="109">
        <f>'F4.2'!W172</f>
        <v>0</v>
      </c>
      <c r="J632" s="109">
        <f>'F4.2'!AV172</f>
        <v>0</v>
      </c>
      <c r="K632" s="111"/>
      <c r="L632" s="111"/>
      <c r="M632" s="111">
        <f t="shared" si="174"/>
        <v>0</v>
      </c>
      <c r="N632" s="111">
        <f t="shared" si="172"/>
        <v>0</v>
      </c>
    </row>
    <row r="633" spans="1:14" ht="15.75" hidden="1" outlineLevel="1">
      <c r="A633" s="282">
        <f t="shared" si="176"/>
        <v>5.0999999999999996</v>
      </c>
      <c r="B633" s="282" t="str">
        <f t="shared" si="175"/>
        <v>Procurement of 04 no of locomotives for Coal handling Plant BTPS.</v>
      </c>
      <c r="C633" s="49">
        <f t="shared" si="177"/>
        <v>0</v>
      </c>
      <c r="D633" s="160" t="str">
        <f t="shared" si="177"/>
        <v>-</v>
      </c>
      <c r="E633" s="111">
        <f t="shared" si="177"/>
        <v>0</v>
      </c>
      <c r="F633" s="109">
        <f t="shared" si="178"/>
        <v>0</v>
      </c>
      <c r="G633" s="109">
        <f t="shared" si="179"/>
        <v>0</v>
      </c>
      <c r="H633" s="111">
        <f t="shared" si="171"/>
        <v>0</v>
      </c>
      <c r="I633" s="109">
        <f>'F4.2'!W173</f>
        <v>0</v>
      </c>
      <c r="J633" s="109">
        <f>'F4.2'!AV173</f>
        <v>0</v>
      </c>
      <c r="K633" s="111"/>
      <c r="L633" s="111"/>
      <c r="M633" s="111">
        <f t="shared" si="174"/>
        <v>0</v>
      </c>
      <c r="N633" s="111">
        <f t="shared" si="172"/>
        <v>0</v>
      </c>
    </row>
    <row r="634" spans="1:14" ht="31.5" hidden="1" outlineLevel="1">
      <c r="A634" s="282">
        <f t="shared" si="176"/>
        <v>5.2</v>
      </c>
      <c r="B634" s="282" t="str">
        <f t="shared" si="175"/>
        <v>Design Supply Erection and Comission of Hour glass shape Coal diverting chutes with extra life wear resistant plates in CHP, BTPS.</v>
      </c>
      <c r="C634" s="49">
        <f t="shared" si="177"/>
        <v>0</v>
      </c>
      <c r="D634" s="160" t="str">
        <f t="shared" si="177"/>
        <v>-</v>
      </c>
      <c r="E634" s="111">
        <f t="shared" si="177"/>
        <v>0</v>
      </c>
      <c r="F634" s="109">
        <f t="shared" si="178"/>
        <v>0</v>
      </c>
      <c r="G634" s="109">
        <f t="shared" si="179"/>
        <v>0</v>
      </c>
      <c r="H634" s="111">
        <f t="shared" si="171"/>
        <v>0</v>
      </c>
      <c r="I634" s="109">
        <f>'F4.2'!W174</f>
        <v>0</v>
      </c>
      <c r="J634" s="109">
        <f>'F4.2'!AV174</f>
        <v>0</v>
      </c>
      <c r="K634" s="111"/>
      <c r="L634" s="111"/>
      <c r="M634" s="111">
        <f t="shared" si="174"/>
        <v>0</v>
      </c>
      <c r="N634" s="111">
        <f t="shared" si="172"/>
        <v>0</v>
      </c>
    </row>
    <row r="635" spans="1:14" ht="31.5" hidden="1" outlineLevel="1">
      <c r="A635" s="282">
        <f t="shared" si="176"/>
        <v>5.3</v>
      </c>
      <c r="B635" s="282" t="str">
        <f t="shared" si="175"/>
        <v>Design Supply Erection and Comission of Inverted Y Shape  Coal diverting chutes with extra life wear resistant plates in CHP, BTPS.</v>
      </c>
      <c r="C635" s="49">
        <f t="shared" si="177"/>
        <v>0</v>
      </c>
      <c r="D635" s="160" t="str">
        <f t="shared" si="177"/>
        <v>-</v>
      </c>
      <c r="E635" s="111">
        <f t="shared" si="177"/>
        <v>0</v>
      </c>
      <c r="F635" s="109">
        <f t="shared" si="178"/>
        <v>0</v>
      </c>
      <c r="G635" s="109">
        <f t="shared" si="179"/>
        <v>0</v>
      </c>
      <c r="H635" s="111">
        <f t="shared" si="171"/>
        <v>0</v>
      </c>
      <c r="I635" s="109">
        <f>'F4.2'!W175</f>
        <v>0</v>
      </c>
      <c r="J635" s="109">
        <f>'F4.2'!AV175</f>
        <v>0</v>
      </c>
      <c r="K635" s="111"/>
      <c r="L635" s="111"/>
      <c r="M635" s="111">
        <f t="shared" si="174"/>
        <v>0</v>
      </c>
      <c r="N635" s="111">
        <f t="shared" si="172"/>
        <v>0</v>
      </c>
    </row>
    <row r="636" spans="1:14" ht="31.5" hidden="1" outlineLevel="1">
      <c r="A636" s="282">
        <f t="shared" si="176"/>
        <v>5.4</v>
      </c>
      <c r="B636" s="282" t="str">
        <f t="shared" si="175"/>
        <v>Design Supply Erection and Comission of coal diverting chutes with extra life wear resistant plates in CHP BTPS.</v>
      </c>
      <c r="C636" s="49">
        <f t="shared" si="177"/>
        <v>0</v>
      </c>
      <c r="D636" s="160" t="str">
        <f t="shared" si="177"/>
        <v>-</v>
      </c>
      <c r="E636" s="111">
        <f t="shared" si="177"/>
        <v>0</v>
      </c>
      <c r="F636" s="109">
        <f t="shared" si="178"/>
        <v>0</v>
      </c>
      <c r="G636" s="109">
        <f t="shared" si="179"/>
        <v>0</v>
      </c>
      <c r="H636" s="111">
        <f t="shared" si="171"/>
        <v>0</v>
      </c>
      <c r="I636" s="109">
        <f>'F4.2'!W176</f>
        <v>0</v>
      </c>
      <c r="J636" s="109">
        <f>'F4.2'!AV176</f>
        <v>0</v>
      </c>
      <c r="K636" s="111"/>
      <c r="L636" s="111"/>
      <c r="M636" s="111">
        <f t="shared" si="174"/>
        <v>0</v>
      </c>
      <c r="N636" s="111">
        <f t="shared" si="172"/>
        <v>0</v>
      </c>
    </row>
    <row r="637" spans="1:14" ht="31.5" hidden="1" outlineLevel="1">
      <c r="A637" s="282">
        <f t="shared" si="176"/>
        <v>5.5</v>
      </c>
      <c r="B637" s="282" t="str">
        <f t="shared" si="175"/>
        <v>Work of Revamping and structural up-gradation of conveyor 104A&amp;B in Coal Handling Plant-BTPS.</v>
      </c>
      <c r="C637" s="49">
        <f t="shared" si="177"/>
        <v>0</v>
      </c>
      <c r="D637" s="160" t="str">
        <f t="shared" si="177"/>
        <v>-</v>
      </c>
      <c r="E637" s="111">
        <f t="shared" si="177"/>
        <v>0</v>
      </c>
      <c r="F637" s="109">
        <f t="shared" si="178"/>
        <v>0</v>
      </c>
      <c r="G637" s="109">
        <f t="shared" si="179"/>
        <v>0</v>
      </c>
      <c r="H637" s="111">
        <f t="shared" si="171"/>
        <v>0</v>
      </c>
      <c r="I637" s="109">
        <f>'F4.2'!W177</f>
        <v>0</v>
      </c>
      <c r="J637" s="109">
        <f>'F4.2'!AV177</f>
        <v>0</v>
      </c>
      <c r="K637" s="111"/>
      <c r="L637" s="111"/>
      <c r="M637" s="111">
        <f t="shared" si="174"/>
        <v>0</v>
      </c>
      <c r="N637" s="111">
        <f t="shared" si="172"/>
        <v>0</v>
      </c>
    </row>
    <row r="638" spans="1:14" ht="31.5" hidden="1" outlineLevel="1">
      <c r="A638" s="352">
        <f t="shared" si="176"/>
        <v>6</v>
      </c>
      <c r="B638" s="353" t="str">
        <f t="shared" si="175"/>
        <v>Supply and Installation of  reliability improvement schemes for HT/LT switchgears and auxilliaries at BTPS 2x500MW.</v>
      </c>
      <c r="C638" s="49">
        <f t="shared" si="177"/>
        <v>0</v>
      </c>
      <c r="D638" s="160" t="str">
        <f t="shared" si="177"/>
        <v>-</v>
      </c>
      <c r="E638" s="111">
        <f t="shared" si="177"/>
        <v>0</v>
      </c>
      <c r="F638" s="109">
        <f t="shared" si="178"/>
        <v>0</v>
      </c>
      <c r="G638" s="109">
        <f t="shared" si="179"/>
        <v>0</v>
      </c>
      <c r="H638" s="111">
        <f t="shared" si="171"/>
        <v>0</v>
      </c>
      <c r="I638" s="109">
        <f>'F4.2'!W178</f>
        <v>0</v>
      </c>
      <c r="J638" s="109">
        <f>'F4.2'!AV178</f>
        <v>0</v>
      </c>
      <c r="K638" s="111"/>
      <c r="L638" s="111"/>
      <c r="M638" s="111">
        <f t="shared" si="174"/>
        <v>0</v>
      </c>
      <c r="N638" s="111">
        <f t="shared" si="172"/>
        <v>0</v>
      </c>
    </row>
    <row r="639" spans="1:14" ht="15.75" hidden="1" outlineLevel="1">
      <c r="A639" s="282">
        <f t="shared" si="176"/>
        <v>6.1</v>
      </c>
      <c r="B639" s="282" t="str">
        <f t="shared" si="175"/>
        <v>Procurement of HT Motors of various ratings at 2x500MW.</v>
      </c>
      <c r="C639" s="49">
        <f t="shared" si="177"/>
        <v>0</v>
      </c>
      <c r="D639" s="160" t="str">
        <f t="shared" si="177"/>
        <v>-</v>
      </c>
      <c r="E639" s="111">
        <f t="shared" si="177"/>
        <v>0</v>
      </c>
      <c r="F639" s="109">
        <f t="shared" si="178"/>
        <v>0</v>
      </c>
      <c r="G639" s="109">
        <f t="shared" si="179"/>
        <v>0</v>
      </c>
      <c r="H639" s="111">
        <f t="shared" si="171"/>
        <v>0</v>
      </c>
      <c r="I639" s="109">
        <f>'F4.2'!W179</f>
        <v>0</v>
      </c>
      <c r="J639" s="109">
        <f>'F4.2'!AV179</f>
        <v>0</v>
      </c>
      <c r="K639" s="111"/>
      <c r="L639" s="111"/>
      <c r="M639" s="111">
        <f t="shared" si="174"/>
        <v>0</v>
      </c>
      <c r="N639" s="111">
        <f t="shared" si="172"/>
        <v>0</v>
      </c>
    </row>
    <row r="640" spans="1:14" ht="15.75" hidden="1" outlineLevel="1">
      <c r="A640" s="282">
        <f t="shared" si="176"/>
        <v>6.2</v>
      </c>
      <c r="B640" s="282" t="str">
        <f t="shared" si="175"/>
        <v>Procurement of Dry type transformers of varoius ratings at 2x500MW.</v>
      </c>
      <c r="C640" s="49">
        <f t="shared" si="177"/>
        <v>0</v>
      </c>
      <c r="D640" s="160" t="str">
        <f t="shared" si="177"/>
        <v>-</v>
      </c>
      <c r="E640" s="111">
        <f t="shared" si="177"/>
        <v>0</v>
      </c>
      <c r="F640" s="109">
        <f t="shared" si="178"/>
        <v>0</v>
      </c>
      <c r="G640" s="109">
        <f t="shared" si="179"/>
        <v>0</v>
      </c>
      <c r="H640" s="111">
        <f t="shared" si="171"/>
        <v>0</v>
      </c>
      <c r="I640" s="109">
        <f>'F4.2'!W180</f>
        <v>0</v>
      </c>
      <c r="J640" s="109">
        <f>'F4.2'!AV180</f>
        <v>0</v>
      </c>
      <c r="K640" s="111"/>
      <c r="L640" s="111"/>
      <c r="M640" s="111">
        <f t="shared" si="174"/>
        <v>0</v>
      </c>
      <c r="N640" s="111">
        <f t="shared" si="172"/>
        <v>0</v>
      </c>
    </row>
    <row r="641" spans="1:14" ht="15.75" hidden="1" outlineLevel="1">
      <c r="A641" s="282">
        <f t="shared" si="176"/>
        <v>6.3</v>
      </c>
      <c r="B641" s="282" t="str">
        <f t="shared" si="175"/>
        <v>Procurement of Inverter and converter trolleys of GEHO Pump at 2x500MW.</v>
      </c>
      <c r="C641" s="49">
        <f t="shared" si="177"/>
        <v>0</v>
      </c>
      <c r="D641" s="160" t="str">
        <f t="shared" si="177"/>
        <v>-</v>
      </c>
      <c r="E641" s="111">
        <f t="shared" si="177"/>
        <v>0</v>
      </c>
      <c r="F641" s="109">
        <f t="shared" si="178"/>
        <v>0</v>
      </c>
      <c r="G641" s="109">
        <f t="shared" si="179"/>
        <v>0</v>
      </c>
      <c r="H641" s="111">
        <f t="shared" si="171"/>
        <v>0</v>
      </c>
      <c r="I641" s="109">
        <f>'F4.2'!W181</f>
        <v>0</v>
      </c>
      <c r="J641" s="109">
        <f>'F4.2'!AV181</f>
        <v>0</v>
      </c>
      <c r="K641" s="111"/>
      <c r="L641" s="111"/>
      <c r="M641" s="111">
        <f t="shared" si="174"/>
        <v>0</v>
      </c>
      <c r="N641" s="111">
        <f t="shared" si="172"/>
        <v>0</v>
      </c>
    </row>
    <row r="642" spans="1:14" ht="31.5" hidden="1" outlineLevel="1">
      <c r="A642" s="282">
        <f t="shared" si="176"/>
        <v>6.4</v>
      </c>
      <c r="B642" s="282" t="str">
        <f t="shared" si="175"/>
        <v>Procurement of Vacuum Contactors of various ratings for  HT Switchgears  at BTPS 2x500MW.</v>
      </c>
      <c r="C642" s="49">
        <f t="shared" si="177"/>
        <v>0</v>
      </c>
      <c r="D642" s="160" t="str">
        <f t="shared" si="177"/>
        <v>-</v>
      </c>
      <c r="E642" s="111">
        <f t="shared" si="177"/>
        <v>0</v>
      </c>
      <c r="F642" s="109">
        <f t="shared" si="178"/>
        <v>0</v>
      </c>
      <c r="G642" s="109">
        <f t="shared" si="179"/>
        <v>0</v>
      </c>
      <c r="H642" s="111">
        <f t="shared" si="171"/>
        <v>0</v>
      </c>
      <c r="I642" s="109">
        <f>'F4.2'!W182</f>
        <v>0</v>
      </c>
      <c r="J642" s="109">
        <f>'F4.2'!AV182</f>
        <v>0</v>
      </c>
      <c r="K642" s="111"/>
      <c r="L642" s="111"/>
      <c r="M642" s="111">
        <f t="shared" si="174"/>
        <v>0</v>
      </c>
      <c r="N642" s="111">
        <f t="shared" si="172"/>
        <v>0</v>
      </c>
    </row>
    <row r="643" spans="1:14" ht="31.5" hidden="1" outlineLevel="1">
      <c r="A643" s="282">
        <f t="shared" si="176"/>
        <v>6.5</v>
      </c>
      <c r="B643" s="282" t="str">
        <f t="shared" si="175"/>
        <v>Supply, erection, commissioning &amp; site testing of 360V, 750 AH Station UPS Battery Sets  along with accessories for Unit No.4 at BTPS 2x500MW’.</v>
      </c>
      <c r="C643" s="49">
        <f t="shared" si="177"/>
        <v>0</v>
      </c>
      <c r="D643" s="160" t="str">
        <f t="shared" si="177"/>
        <v>-</v>
      </c>
      <c r="E643" s="111">
        <f t="shared" si="177"/>
        <v>0</v>
      </c>
      <c r="F643" s="109">
        <f t="shared" si="178"/>
        <v>0</v>
      </c>
      <c r="G643" s="109">
        <f t="shared" si="179"/>
        <v>0</v>
      </c>
      <c r="H643" s="111">
        <f t="shared" si="171"/>
        <v>0</v>
      </c>
      <c r="I643" s="109">
        <f>'F4.2'!W183</f>
        <v>0</v>
      </c>
      <c r="J643" s="109">
        <f>'F4.2'!AV183</f>
        <v>0</v>
      </c>
      <c r="K643" s="111"/>
      <c r="L643" s="111"/>
      <c r="M643" s="111">
        <f t="shared" si="174"/>
        <v>0</v>
      </c>
      <c r="N643" s="111">
        <f t="shared" si="172"/>
        <v>0</v>
      </c>
    </row>
    <row r="644" spans="1:14" ht="31.5" hidden="1" outlineLevel="1">
      <c r="A644" s="282">
        <f t="shared" ref="A644:E644" si="180">A414</f>
        <v>6.6</v>
      </c>
      <c r="B644" s="282" t="str">
        <f t="shared" si="180"/>
        <v>Updragation of Sox-Nox analyzer,PM analyzer, ETP analyzer at BTPS 2X500MW.</v>
      </c>
      <c r="C644" s="49">
        <f t="shared" si="180"/>
        <v>0</v>
      </c>
      <c r="D644" s="160" t="str">
        <f t="shared" si="180"/>
        <v>-</v>
      </c>
      <c r="E644" s="111">
        <f t="shared" si="180"/>
        <v>0</v>
      </c>
      <c r="F644" s="109">
        <f t="shared" ref="F644:F677" si="181">F414+I414</f>
        <v>0</v>
      </c>
      <c r="G644" s="109">
        <f t="shared" ref="G644:G677" si="182">G414+M414</f>
        <v>0</v>
      </c>
      <c r="H644" s="111">
        <f t="shared" si="171"/>
        <v>0</v>
      </c>
      <c r="I644" s="109">
        <f>'F4.2'!W184</f>
        <v>0</v>
      </c>
      <c r="J644" s="109">
        <f>'F4.2'!AV184</f>
        <v>0</v>
      </c>
      <c r="K644" s="111"/>
      <c r="L644" s="111"/>
      <c r="M644" s="111">
        <f t="shared" si="174"/>
        <v>0</v>
      </c>
      <c r="N644" s="111">
        <f t="shared" si="172"/>
        <v>0</v>
      </c>
    </row>
    <row r="645" spans="1:14" ht="15.75" hidden="1" outlineLevel="1">
      <c r="A645" s="282">
        <f t="shared" ref="A645:E645" si="183">A415</f>
        <v>6.7</v>
      </c>
      <c r="B645" s="282" t="str">
        <f t="shared" si="183"/>
        <v>Upgradation of O2 analyzer at BTPS 2X500MW</v>
      </c>
      <c r="C645" s="49">
        <f t="shared" si="183"/>
        <v>0</v>
      </c>
      <c r="D645" s="160" t="str">
        <f t="shared" si="183"/>
        <v>-</v>
      </c>
      <c r="E645" s="111">
        <f t="shared" si="183"/>
        <v>0</v>
      </c>
      <c r="F645" s="109">
        <f t="shared" si="181"/>
        <v>0</v>
      </c>
      <c r="G645" s="109">
        <f t="shared" si="182"/>
        <v>0</v>
      </c>
      <c r="H645" s="111">
        <f t="shared" si="171"/>
        <v>0</v>
      </c>
      <c r="I645" s="109">
        <f>'F4.2'!W185</f>
        <v>0</v>
      </c>
      <c r="J645" s="109">
        <f>'F4.2'!AV185</f>
        <v>0</v>
      </c>
      <c r="K645" s="111"/>
      <c r="L645" s="111"/>
      <c r="M645" s="111">
        <f t="shared" si="174"/>
        <v>0</v>
      </c>
      <c r="N645" s="111">
        <f t="shared" si="172"/>
        <v>0</v>
      </c>
    </row>
    <row r="646" spans="1:14" ht="31.5" hidden="1" outlineLevel="1">
      <c r="A646" s="282">
        <f t="shared" ref="A646:E646" si="184">A416</f>
        <v>6.8</v>
      </c>
      <c r="B646" s="282" t="str">
        <f t="shared" si="184"/>
        <v>Revamping &amp; Upgradation Of Vibration Monitoring Rack From VM7 TO VM7B at BTPS 2X500MW</v>
      </c>
      <c r="C646" s="49">
        <f t="shared" si="184"/>
        <v>0</v>
      </c>
      <c r="D646" s="160" t="str">
        <f t="shared" si="184"/>
        <v>-</v>
      </c>
      <c r="E646" s="111">
        <f t="shared" si="184"/>
        <v>0</v>
      </c>
      <c r="F646" s="109">
        <f t="shared" si="181"/>
        <v>0</v>
      </c>
      <c r="G646" s="109">
        <f t="shared" si="182"/>
        <v>0</v>
      </c>
      <c r="H646" s="111">
        <f t="shared" si="171"/>
        <v>0</v>
      </c>
      <c r="I646" s="109">
        <f>'F4.2'!W186</f>
        <v>0</v>
      </c>
      <c r="J646" s="109">
        <f>'F4.2'!AV186</f>
        <v>0</v>
      </c>
      <c r="K646" s="111"/>
      <c r="L646" s="111"/>
      <c r="M646" s="111">
        <f t="shared" si="174"/>
        <v>0</v>
      </c>
      <c r="N646" s="111">
        <f t="shared" si="172"/>
        <v>0</v>
      </c>
    </row>
    <row r="647" spans="1:14" ht="15.75" hidden="1" outlineLevel="1">
      <c r="A647" s="282">
        <f t="shared" ref="A647:E647" si="185">A417</f>
        <v>6.9</v>
      </c>
      <c r="B647" s="282" t="str">
        <f t="shared" si="185"/>
        <v>Procurement &amp; Installation of High Mast towers in various location in BTPS</v>
      </c>
      <c r="C647" s="49">
        <f t="shared" si="185"/>
        <v>0</v>
      </c>
      <c r="D647" s="160" t="str">
        <f t="shared" si="185"/>
        <v>-</v>
      </c>
      <c r="E647" s="111">
        <f t="shared" si="185"/>
        <v>0</v>
      </c>
      <c r="F647" s="109">
        <f t="shared" si="181"/>
        <v>0</v>
      </c>
      <c r="G647" s="109">
        <f t="shared" si="182"/>
        <v>0</v>
      </c>
      <c r="H647" s="111">
        <f t="shared" si="171"/>
        <v>0</v>
      </c>
      <c r="I647" s="109">
        <f>'F4.2'!W187</f>
        <v>0</v>
      </c>
      <c r="J647" s="109">
        <f>'F4.2'!AV187</f>
        <v>0</v>
      </c>
      <c r="K647" s="111"/>
      <c r="L647" s="111"/>
      <c r="M647" s="111">
        <f t="shared" si="174"/>
        <v>0</v>
      </c>
      <c r="N647" s="111">
        <f t="shared" si="172"/>
        <v>0</v>
      </c>
    </row>
    <row r="648" spans="1:14" ht="31.5" hidden="1" outlineLevel="1">
      <c r="A648" s="282">
        <f t="shared" ref="A648:E648" si="186">A418</f>
        <v>6.1</v>
      </c>
      <c r="B648" s="282" t="str">
        <f t="shared" si="186"/>
        <v>Renovation and Modification of Colony Electric Supply System to improve availability and reliability of supply system at BTPS Colony, Deepnagar</v>
      </c>
      <c r="C648" s="49">
        <f t="shared" si="186"/>
        <v>0</v>
      </c>
      <c r="D648" s="160" t="str">
        <f t="shared" si="186"/>
        <v>-</v>
      </c>
      <c r="E648" s="111">
        <f t="shared" si="186"/>
        <v>0</v>
      </c>
      <c r="F648" s="109">
        <f t="shared" si="181"/>
        <v>0</v>
      </c>
      <c r="G648" s="109">
        <f t="shared" si="182"/>
        <v>0</v>
      </c>
      <c r="H648" s="111">
        <f t="shared" si="171"/>
        <v>0</v>
      </c>
      <c r="I648" s="109">
        <f>'F4.2'!W188</f>
        <v>0</v>
      </c>
      <c r="J648" s="109">
        <f>'F4.2'!AV188</f>
        <v>0</v>
      </c>
      <c r="K648" s="111"/>
      <c r="L648" s="111"/>
      <c r="M648" s="111">
        <f t="shared" si="174"/>
        <v>0</v>
      </c>
      <c r="N648" s="111">
        <f t="shared" si="172"/>
        <v>0</v>
      </c>
    </row>
    <row r="649" spans="1:14" ht="31.5" hidden="1" outlineLevel="1">
      <c r="A649" s="282">
        <f t="shared" ref="A649:E649" si="187">A419</f>
        <v>6.11</v>
      </c>
      <c r="B649" s="282" t="str">
        <f t="shared" si="187"/>
        <v>Work of  Overhauling repairs of U-5 350KW BCWP motor of M/s Torishima make at BTPS 2x500MW.</v>
      </c>
      <c r="C649" s="49">
        <f t="shared" si="187"/>
        <v>0</v>
      </c>
      <c r="D649" s="160" t="str">
        <f t="shared" si="187"/>
        <v>-</v>
      </c>
      <c r="E649" s="111">
        <f t="shared" si="187"/>
        <v>0</v>
      </c>
      <c r="F649" s="109">
        <f t="shared" si="181"/>
        <v>0</v>
      </c>
      <c r="G649" s="109">
        <f t="shared" si="182"/>
        <v>0</v>
      </c>
      <c r="H649" s="111">
        <f t="shared" si="171"/>
        <v>0</v>
      </c>
      <c r="I649" s="109">
        <f>'F4.2'!W189</f>
        <v>0</v>
      </c>
      <c r="J649" s="109">
        <f>'F4.2'!AV189</f>
        <v>0</v>
      </c>
      <c r="K649" s="111"/>
      <c r="L649" s="111"/>
      <c r="M649" s="111">
        <f t="shared" si="174"/>
        <v>0</v>
      </c>
      <c r="N649" s="111">
        <f t="shared" si="172"/>
        <v>0</v>
      </c>
    </row>
    <row r="650" spans="1:14" ht="15.75" hidden="1" outlineLevel="1">
      <c r="A650" s="345">
        <f t="shared" ref="A650:E650" si="188">A420</f>
        <v>0</v>
      </c>
      <c r="B650" s="345" t="str">
        <f t="shared" si="188"/>
        <v xml:space="preserve">FY 2028-29 </v>
      </c>
      <c r="C650" s="49">
        <f t="shared" si="188"/>
        <v>0</v>
      </c>
      <c r="D650" s="160" t="str">
        <f t="shared" si="188"/>
        <v>-</v>
      </c>
      <c r="E650" s="111">
        <f t="shared" si="188"/>
        <v>0</v>
      </c>
      <c r="F650" s="109">
        <f t="shared" si="181"/>
        <v>0</v>
      </c>
      <c r="G650" s="109">
        <f t="shared" si="182"/>
        <v>0</v>
      </c>
      <c r="H650" s="111">
        <f t="shared" si="171"/>
        <v>0</v>
      </c>
      <c r="I650" s="109">
        <f>'F4.2'!W190</f>
        <v>0</v>
      </c>
      <c r="J650" s="109">
        <f>'F4.2'!AV190</f>
        <v>0</v>
      </c>
      <c r="K650" s="111"/>
      <c r="L650" s="111"/>
      <c r="M650" s="111">
        <f t="shared" si="174"/>
        <v>0</v>
      </c>
      <c r="N650" s="111">
        <f t="shared" si="172"/>
        <v>0</v>
      </c>
    </row>
    <row r="651" spans="1:14" ht="31.5" hidden="1" outlineLevel="1">
      <c r="A651" s="352">
        <f t="shared" ref="A651:E651" si="189">A421</f>
        <v>1</v>
      </c>
      <c r="B651" s="353" t="str">
        <f t="shared" si="189"/>
        <v>APH baskets with main drive Gear box and lub oil skids with motor at 2x500MW BTPS</v>
      </c>
      <c r="C651" s="49">
        <f t="shared" si="189"/>
        <v>0</v>
      </c>
      <c r="D651" s="160" t="str">
        <f t="shared" si="189"/>
        <v>-</v>
      </c>
      <c r="E651" s="111">
        <f t="shared" si="189"/>
        <v>0</v>
      </c>
      <c r="F651" s="109">
        <f t="shared" si="181"/>
        <v>0</v>
      </c>
      <c r="G651" s="109">
        <f t="shared" si="182"/>
        <v>0</v>
      </c>
      <c r="H651" s="111">
        <f t="shared" si="171"/>
        <v>0</v>
      </c>
      <c r="I651" s="109">
        <f>'F4.2'!W191</f>
        <v>0</v>
      </c>
      <c r="J651" s="109">
        <f>'F4.2'!AV191</f>
        <v>0</v>
      </c>
      <c r="K651" s="111"/>
      <c r="L651" s="111"/>
      <c r="M651" s="111">
        <f t="shared" si="174"/>
        <v>0</v>
      </c>
      <c r="N651" s="111">
        <f t="shared" si="172"/>
        <v>0</v>
      </c>
    </row>
    <row r="652" spans="1:14" ht="31.5" hidden="1" outlineLevel="1">
      <c r="A652" s="282">
        <f t="shared" ref="A652:E652" si="190">A422</f>
        <v>1.1000000000000001</v>
      </c>
      <c r="B652" s="282" t="str">
        <f t="shared" si="190"/>
        <v>APH baskets with main drive Gear box and lub oil skids with motor at 2x500MW BTPS</v>
      </c>
      <c r="C652" s="49">
        <f t="shared" si="190"/>
        <v>0</v>
      </c>
      <c r="D652" s="160" t="str">
        <f t="shared" si="190"/>
        <v>-</v>
      </c>
      <c r="E652" s="111">
        <f t="shared" si="190"/>
        <v>0</v>
      </c>
      <c r="F652" s="109">
        <f t="shared" si="181"/>
        <v>0</v>
      </c>
      <c r="G652" s="109">
        <f t="shared" si="182"/>
        <v>0</v>
      </c>
      <c r="H652" s="111">
        <f t="shared" si="171"/>
        <v>0</v>
      </c>
      <c r="I652" s="109">
        <f>'F4.2'!W192</f>
        <v>0</v>
      </c>
      <c r="J652" s="109">
        <f>'F4.2'!AV192</f>
        <v>0</v>
      </c>
      <c r="K652" s="111"/>
      <c r="L652" s="111"/>
      <c r="M652" s="111">
        <f t="shared" si="174"/>
        <v>0</v>
      </c>
      <c r="N652" s="111">
        <f t="shared" si="172"/>
        <v>0</v>
      </c>
    </row>
    <row r="653" spans="1:14" ht="47.25" hidden="1" outlineLevel="1">
      <c r="A653" s="352">
        <f t="shared" ref="A653:E653" si="191">A423</f>
        <v>2</v>
      </c>
      <c r="B653" s="353" t="str">
        <f t="shared" si="191"/>
        <v>Detail Project Report for  Design, Engineering, Supply, Installation and commissioning of 1500TPH Stacker cum re-claimer in Coal Handling Plant-BTPS.</v>
      </c>
      <c r="C653" s="49">
        <f t="shared" si="191"/>
        <v>0</v>
      </c>
      <c r="D653" s="160" t="str">
        <f t="shared" si="191"/>
        <v>-</v>
      </c>
      <c r="E653" s="111">
        <f t="shared" si="191"/>
        <v>0</v>
      </c>
      <c r="F653" s="109">
        <f t="shared" si="181"/>
        <v>0</v>
      </c>
      <c r="G653" s="109">
        <f t="shared" si="182"/>
        <v>0</v>
      </c>
      <c r="H653" s="111">
        <f t="shared" si="171"/>
        <v>0</v>
      </c>
      <c r="I653" s="109">
        <f>'F4.2'!W193</f>
        <v>0</v>
      </c>
      <c r="J653" s="109">
        <f>'F4.2'!AV193</f>
        <v>0</v>
      </c>
      <c r="K653" s="111"/>
      <c r="L653" s="111"/>
      <c r="M653" s="111">
        <f t="shared" si="174"/>
        <v>0</v>
      </c>
      <c r="N653" s="111">
        <f t="shared" si="172"/>
        <v>0</v>
      </c>
    </row>
    <row r="654" spans="1:14" ht="31.5" hidden="1" outlineLevel="1">
      <c r="A654" s="282">
        <f t="shared" ref="A654:E654" si="192">A424</f>
        <v>2.1</v>
      </c>
      <c r="B654" s="282" t="str">
        <f t="shared" si="192"/>
        <v>Design, Engineering, Supply, Installation and commissioning of 1500TPH Stacker cum re-claimer in Coal Handling Plant-BTPS.</v>
      </c>
      <c r="C654" s="49">
        <f t="shared" si="192"/>
        <v>0</v>
      </c>
      <c r="D654" s="160" t="str">
        <f t="shared" si="192"/>
        <v>-</v>
      </c>
      <c r="E654" s="111">
        <f t="shared" si="192"/>
        <v>0</v>
      </c>
      <c r="F654" s="109">
        <f t="shared" si="181"/>
        <v>0</v>
      </c>
      <c r="G654" s="109">
        <f t="shared" si="182"/>
        <v>0</v>
      </c>
      <c r="H654" s="111">
        <f t="shared" si="171"/>
        <v>0</v>
      </c>
      <c r="I654" s="109">
        <f>'F4.2'!W194</f>
        <v>0</v>
      </c>
      <c r="J654" s="109">
        <f>'F4.2'!AV194</f>
        <v>0</v>
      </c>
      <c r="K654" s="111"/>
      <c r="L654" s="111"/>
      <c r="M654" s="111">
        <f t="shared" si="174"/>
        <v>0</v>
      </c>
      <c r="N654" s="111">
        <f t="shared" si="172"/>
        <v>0</v>
      </c>
    </row>
    <row r="655" spans="1:14" ht="15.75" hidden="1" outlineLevel="1">
      <c r="A655" s="352">
        <f t="shared" ref="A655:E655" si="193">A425</f>
        <v>3</v>
      </c>
      <c r="B655" s="353" t="str">
        <f t="shared" si="193"/>
        <v>Enhancement of Unloading &amp; Stacking Capacity of CHP.</v>
      </c>
      <c r="C655" s="49">
        <f t="shared" si="193"/>
        <v>0</v>
      </c>
      <c r="D655" s="160" t="str">
        <f t="shared" si="193"/>
        <v>-</v>
      </c>
      <c r="E655" s="111">
        <f t="shared" si="193"/>
        <v>0</v>
      </c>
      <c r="F655" s="109">
        <f t="shared" si="181"/>
        <v>0</v>
      </c>
      <c r="G655" s="109">
        <f t="shared" si="182"/>
        <v>0</v>
      </c>
      <c r="H655" s="111">
        <f t="shared" si="171"/>
        <v>0</v>
      </c>
      <c r="I655" s="109">
        <f>'F4.2'!W195</f>
        <v>0</v>
      </c>
      <c r="J655" s="109">
        <f>'F4.2'!AV195</f>
        <v>0</v>
      </c>
      <c r="K655" s="111"/>
      <c r="L655" s="111"/>
      <c r="M655" s="111">
        <f t="shared" si="174"/>
        <v>0</v>
      </c>
      <c r="N655" s="111">
        <f t="shared" si="172"/>
        <v>0</v>
      </c>
    </row>
    <row r="656" spans="1:14" ht="31.5" hidden="1" outlineLevel="1">
      <c r="A656" s="282">
        <f t="shared" ref="A656:E656" si="194">A426</f>
        <v>3.1</v>
      </c>
      <c r="B656" s="282" t="str">
        <f t="shared" si="194"/>
        <v>Design Supply errection &amp; Comissioning of Open Wagon Tippler along with stacking and reclaiming yard conveyors at CHP stack yard.</v>
      </c>
      <c r="C656" s="49">
        <f t="shared" si="194"/>
        <v>0</v>
      </c>
      <c r="D656" s="160" t="str">
        <f t="shared" si="194"/>
        <v>-</v>
      </c>
      <c r="E656" s="111">
        <f t="shared" si="194"/>
        <v>0</v>
      </c>
      <c r="F656" s="109">
        <f t="shared" si="181"/>
        <v>0</v>
      </c>
      <c r="G656" s="109">
        <f t="shared" si="182"/>
        <v>0</v>
      </c>
      <c r="H656" s="111">
        <f t="shared" si="171"/>
        <v>0</v>
      </c>
      <c r="I656" s="109">
        <f>'F4.2'!W196</f>
        <v>0</v>
      </c>
      <c r="J656" s="109">
        <f>'F4.2'!AV196</f>
        <v>0</v>
      </c>
      <c r="K656" s="111"/>
      <c r="L656" s="111"/>
      <c r="M656" s="111">
        <f t="shared" si="174"/>
        <v>0</v>
      </c>
      <c r="N656" s="111">
        <f t="shared" si="172"/>
        <v>0</v>
      </c>
    </row>
    <row r="657" spans="1:14" ht="15.75" hidden="1" outlineLevel="1">
      <c r="A657" s="345">
        <f t="shared" ref="A657:E657" si="195">A427</f>
        <v>0</v>
      </c>
      <c r="B657" s="345" t="str">
        <f t="shared" si="195"/>
        <v>FY 2029-30</v>
      </c>
      <c r="C657" s="49">
        <f t="shared" si="195"/>
        <v>0</v>
      </c>
      <c r="D657" s="160" t="str">
        <f t="shared" si="195"/>
        <v>-</v>
      </c>
      <c r="E657" s="111">
        <f t="shared" si="195"/>
        <v>0</v>
      </c>
      <c r="F657" s="109">
        <f t="shared" si="181"/>
        <v>0</v>
      </c>
      <c r="G657" s="109">
        <f t="shared" si="182"/>
        <v>0</v>
      </c>
      <c r="H657" s="111">
        <f t="shared" si="171"/>
        <v>0</v>
      </c>
      <c r="I657" s="109">
        <f>'F4.2'!W197</f>
        <v>0</v>
      </c>
      <c r="J657" s="109">
        <f>'F4.2'!AV197</f>
        <v>0</v>
      </c>
      <c r="K657" s="111"/>
      <c r="L657" s="111"/>
      <c r="M657" s="111">
        <f t="shared" si="174"/>
        <v>0</v>
      </c>
      <c r="N657" s="111">
        <f t="shared" si="172"/>
        <v>0</v>
      </c>
    </row>
    <row r="658" spans="1:14" ht="31.5" hidden="1" outlineLevel="1">
      <c r="A658" s="352">
        <f t="shared" ref="A658:E658" si="196">A428</f>
        <v>1</v>
      </c>
      <c r="B658" s="353" t="str">
        <f t="shared" si="196"/>
        <v>Coal Mill Performance Improvement and Life Enhancement of BHEL Make XRP-1043 Coal Mills in 2x500 MW BTPS.</v>
      </c>
      <c r="C658" s="49">
        <f t="shared" si="196"/>
        <v>0</v>
      </c>
      <c r="D658" s="160" t="str">
        <f t="shared" si="196"/>
        <v>-</v>
      </c>
      <c r="E658" s="111">
        <f t="shared" si="196"/>
        <v>0</v>
      </c>
      <c r="F658" s="109">
        <f t="shared" si="181"/>
        <v>0</v>
      </c>
      <c r="G658" s="109">
        <f t="shared" si="182"/>
        <v>0</v>
      </c>
      <c r="H658" s="111">
        <f t="shared" si="171"/>
        <v>0</v>
      </c>
      <c r="I658" s="109">
        <f>'F4.2'!W198</f>
        <v>0</v>
      </c>
      <c r="J658" s="109">
        <f>'F4.2'!AV198</f>
        <v>0</v>
      </c>
      <c r="K658" s="111"/>
      <c r="L658" s="111"/>
      <c r="M658" s="111">
        <f t="shared" si="174"/>
        <v>0</v>
      </c>
      <c r="N658" s="111">
        <f t="shared" si="172"/>
        <v>0</v>
      </c>
    </row>
    <row r="659" spans="1:14" ht="31.5" hidden="1" outlineLevel="1">
      <c r="A659" s="282">
        <f t="shared" ref="A659:E659" si="197">A429</f>
        <v>1.1000000000000001</v>
      </c>
      <c r="B659" s="282" t="str">
        <f t="shared" si="197"/>
        <v>Coal Mill Performance Improvement and Life Enhancement of BHEL Make XRP-1043 Coal Mills in 2x500 MW BTPS.</v>
      </c>
      <c r="C659" s="49">
        <f t="shared" si="197"/>
        <v>0</v>
      </c>
      <c r="D659" s="160" t="str">
        <f t="shared" si="197"/>
        <v>-</v>
      </c>
      <c r="E659" s="111">
        <f t="shared" si="197"/>
        <v>0</v>
      </c>
      <c r="F659" s="109">
        <f t="shared" si="181"/>
        <v>0</v>
      </c>
      <c r="G659" s="109">
        <f t="shared" si="182"/>
        <v>0</v>
      </c>
      <c r="H659" s="111">
        <f t="shared" si="171"/>
        <v>0</v>
      </c>
      <c r="I659" s="109">
        <f>'F4.2'!W199</f>
        <v>0</v>
      </c>
      <c r="J659" s="109">
        <f>'F4.2'!AV199</f>
        <v>0</v>
      </c>
      <c r="K659" s="111"/>
      <c r="L659" s="111"/>
      <c r="M659" s="111">
        <f t="shared" si="174"/>
        <v>0</v>
      </c>
      <c r="N659" s="111">
        <f t="shared" si="172"/>
        <v>0</v>
      </c>
    </row>
    <row r="660" spans="1:14" ht="15.75" hidden="1" outlineLevel="1">
      <c r="A660" s="352">
        <f t="shared" ref="A660:E660" si="198">A430</f>
        <v>2</v>
      </c>
      <c r="B660" s="353" t="str">
        <f t="shared" si="198"/>
        <v>Upgradation rail  track in CHP -BTPS</v>
      </c>
      <c r="C660" s="49">
        <f t="shared" si="198"/>
        <v>0</v>
      </c>
      <c r="D660" s="160" t="str">
        <f t="shared" si="198"/>
        <v>-</v>
      </c>
      <c r="E660" s="111">
        <f t="shared" si="198"/>
        <v>0</v>
      </c>
      <c r="F660" s="109">
        <f t="shared" si="181"/>
        <v>0</v>
      </c>
      <c r="G660" s="109">
        <f t="shared" si="182"/>
        <v>0</v>
      </c>
      <c r="H660" s="111">
        <f t="shared" si="171"/>
        <v>0</v>
      </c>
      <c r="I660" s="109">
        <f>'F4.2'!W200</f>
        <v>0</v>
      </c>
      <c r="J660" s="109">
        <f>'F4.2'!AV200</f>
        <v>0</v>
      </c>
      <c r="K660" s="111"/>
      <c r="L660" s="111"/>
      <c r="M660" s="111">
        <f t="shared" si="174"/>
        <v>0</v>
      </c>
      <c r="N660" s="111">
        <f t="shared" si="172"/>
        <v>0</v>
      </c>
    </row>
    <row r="661" spans="1:14" ht="15.75" hidden="1" outlineLevel="1">
      <c r="A661" s="282">
        <f t="shared" ref="A661:E661" si="199">A431</f>
        <v>2.1</v>
      </c>
      <c r="B661" s="282" t="str">
        <f t="shared" si="199"/>
        <v>Revamping and Upgradation of rail track from 52KG to 60KG in CHP-BTPS.</v>
      </c>
      <c r="C661" s="49">
        <f t="shared" si="199"/>
        <v>0</v>
      </c>
      <c r="D661" s="160" t="str">
        <f t="shared" si="199"/>
        <v>-</v>
      </c>
      <c r="E661" s="111">
        <f t="shared" si="199"/>
        <v>0</v>
      </c>
      <c r="F661" s="109">
        <f t="shared" si="181"/>
        <v>0</v>
      </c>
      <c r="G661" s="109">
        <f t="shared" si="182"/>
        <v>0</v>
      </c>
      <c r="H661" s="111">
        <f t="shared" si="171"/>
        <v>0</v>
      </c>
      <c r="I661" s="109">
        <f>'F4.2'!W201</f>
        <v>0</v>
      </c>
      <c r="J661" s="109">
        <f>'F4.2'!AV201</f>
        <v>0</v>
      </c>
      <c r="K661" s="111"/>
      <c r="L661" s="111"/>
      <c r="M661" s="111">
        <f t="shared" si="174"/>
        <v>0</v>
      </c>
      <c r="N661" s="111">
        <f t="shared" si="172"/>
        <v>0</v>
      </c>
    </row>
    <row r="662" spans="1:14" ht="15.75" hidden="1" outlineLevel="1">
      <c r="A662" s="282">
        <f t="shared" ref="A662:E662" si="200">A432</f>
        <v>0</v>
      </c>
      <c r="B662" s="282">
        <f t="shared" si="200"/>
        <v>0</v>
      </c>
      <c r="C662" s="49">
        <f t="shared" si="200"/>
        <v>0</v>
      </c>
      <c r="D662" s="160" t="str">
        <f t="shared" si="200"/>
        <v>-</v>
      </c>
      <c r="E662" s="111">
        <f t="shared" si="200"/>
        <v>0</v>
      </c>
      <c r="F662" s="109">
        <f t="shared" si="181"/>
        <v>0</v>
      </c>
      <c r="G662" s="109">
        <f t="shared" si="182"/>
        <v>0</v>
      </c>
      <c r="H662" s="111">
        <f t="shared" si="171"/>
        <v>0</v>
      </c>
      <c r="I662" s="109">
        <f>'F4.2'!W202</f>
        <v>0</v>
      </c>
      <c r="J662" s="109">
        <f>'F4.2'!AV202</f>
        <v>0</v>
      </c>
      <c r="K662" s="111"/>
      <c r="L662" s="111"/>
      <c r="M662" s="111">
        <f t="shared" si="174"/>
        <v>0</v>
      </c>
      <c r="N662" s="111">
        <f t="shared" si="172"/>
        <v>0</v>
      </c>
    </row>
    <row r="663" spans="1:14" ht="15.75" hidden="1" outlineLevel="1">
      <c r="A663" s="284">
        <f t="shared" ref="A663:E663" si="201">A433</f>
        <v>0</v>
      </c>
      <c r="B663" s="284" t="str">
        <f t="shared" si="201"/>
        <v>B) Non-DPR Schemes</v>
      </c>
      <c r="C663" s="49">
        <f t="shared" si="201"/>
        <v>0</v>
      </c>
      <c r="D663" s="160" t="str">
        <f t="shared" si="201"/>
        <v>-</v>
      </c>
      <c r="E663" s="111">
        <f t="shared" si="201"/>
        <v>0</v>
      </c>
      <c r="F663" s="109">
        <f t="shared" si="181"/>
        <v>0</v>
      </c>
      <c r="G663" s="109">
        <f t="shared" si="182"/>
        <v>0</v>
      </c>
      <c r="H663" s="111">
        <f t="shared" si="171"/>
        <v>0</v>
      </c>
      <c r="I663" s="109">
        <f>'F4.2'!W203</f>
        <v>0</v>
      </c>
      <c r="J663" s="109">
        <f>'F4.2'!AV203</f>
        <v>0</v>
      </c>
      <c r="K663" s="111"/>
      <c r="L663" s="111"/>
      <c r="M663" s="111">
        <f t="shared" si="174"/>
        <v>0</v>
      </c>
      <c r="N663" s="111">
        <f t="shared" si="172"/>
        <v>0</v>
      </c>
    </row>
    <row r="664" spans="1:14" ht="15.75" hidden="1" outlineLevel="1">
      <c r="A664" s="283">
        <f t="shared" ref="A664:E664" si="202">A434</f>
        <v>1</v>
      </c>
      <c r="B664" s="283" t="str">
        <f t="shared" si="202"/>
        <v>Contract for modification of Wobbler feeder in CHP-2X500MW</v>
      </c>
      <c r="C664" s="49">
        <f t="shared" si="202"/>
        <v>0</v>
      </c>
      <c r="D664" s="160" t="str">
        <f t="shared" si="202"/>
        <v>-</v>
      </c>
      <c r="E664" s="111">
        <f t="shared" si="202"/>
        <v>0</v>
      </c>
      <c r="F664" s="109">
        <f t="shared" si="181"/>
        <v>1.473342572</v>
      </c>
      <c r="G664" s="109">
        <f t="shared" si="182"/>
        <v>1.473342572</v>
      </c>
      <c r="H664" s="111">
        <f t="shared" si="171"/>
        <v>0</v>
      </c>
      <c r="I664" s="109">
        <f>'F4.2'!W204</f>
        <v>0</v>
      </c>
      <c r="J664" s="109">
        <f>'F4.2'!AV204</f>
        <v>0</v>
      </c>
      <c r="K664" s="111"/>
      <c r="L664" s="111"/>
      <c r="M664" s="111">
        <f t="shared" si="174"/>
        <v>0</v>
      </c>
      <c r="N664" s="111">
        <f t="shared" si="172"/>
        <v>0</v>
      </c>
    </row>
    <row r="665" spans="1:14" ht="15.75" hidden="1" outlineLevel="1">
      <c r="A665" s="283">
        <f t="shared" ref="A665:E665" si="203">A435</f>
        <v>2</v>
      </c>
      <c r="B665" s="283" t="str">
        <f t="shared" si="203"/>
        <v>Contract for Revamping of Apron Feeder in CHP-2X500MW</v>
      </c>
      <c r="C665" s="49">
        <f t="shared" si="203"/>
        <v>0</v>
      </c>
      <c r="D665" s="160" t="str">
        <f t="shared" si="203"/>
        <v>-</v>
      </c>
      <c r="E665" s="111">
        <f t="shared" si="203"/>
        <v>0</v>
      </c>
      <c r="F665" s="109">
        <f t="shared" si="181"/>
        <v>2.3246000000000002</v>
      </c>
      <c r="G665" s="109">
        <f t="shared" si="182"/>
        <v>2.3246000000000002</v>
      </c>
      <c r="H665" s="111">
        <f t="shared" si="171"/>
        <v>0</v>
      </c>
      <c r="I665" s="109">
        <f>'F4.2'!W205</f>
        <v>0</v>
      </c>
      <c r="J665" s="109">
        <f>'F4.2'!AV205</f>
        <v>0</v>
      </c>
      <c r="K665" s="111"/>
      <c r="L665" s="111"/>
      <c r="M665" s="111">
        <f t="shared" si="174"/>
        <v>0</v>
      </c>
      <c r="N665" s="111">
        <f t="shared" si="172"/>
        <v>0</v>
      </c>
    </row>
    <row r="666" spans="1:14" ht="31.5" hidden="1" outlineLevel="1">
      <c r="A666" s="283">
        <f t="shared" ref="A666:E666" si="204">A436</f>
        <v>3</v>
      </c>
      <c r="B666" s="283" t="str">
        <f t="shared" si="204"/>
        <v> Procurement of double lip skirt sealing &amp; tracking idler in CHP at 2x500MW, BTPS</v>
      </c>
      <c r="C666" s="49">
        <f t="shared" si="204"/>
        <v>0</v>
      </c>
      <c r="D666" s="160" t="str">
        <f t="shared" si="204"/>
        <v>-</v>
      </c>
      <c r="E666" s="111">
        <f t="shared" si="204"/>
        <v>0</v>
      </c>
      <c r="F666" s="109">
        <f t="shared" si="181"/>
        <v>0.57024680000000005</v>
      </c>
      <c r="G666" s="109">
        <f t="shared" si="182"/>
        <v>0.57024680000000005</v>
      </c>
      <c r="H666" s="111">
        <f t="shared" si="171"/>
        <v>0</v>
      </c>
      <c r="I666" s="109">
        <f>'F4.2'!W206</f>
        <v>0</v>
      </c>
      <c r="J666" s="109">
        <f>'F4.2'!AV206</f>
        <v>0</v>
      </c>
      <c r="K666" s="111"/>
      <c r="L666" s="111"/>
      <c r="M666" s="111">
        <f t="shared" si="174"/>
        <v>0</v>
      </c>
      <c r="N666" s="111">
        <f t="shared" si="172"/>
        <v>0</v>
      </c>
    </row>
    <row r="667" spans="1:14" ht="31.5" hidden="1" outlineLevel="1">
      <c r="A667" s="283">
        <f t="shared" ref="A667:E667" si="205">A437</f>
        <v>4</v>
      </c>
      <c r="B667" s="283" t="str">
        <f t="shared" si="205"/>
        <v>Supply, erection &amp; commissioning of vibrating feeder in CHP at 2x500MW, BTPS</v>
      </c>
      <c r="C667" s="49">
        <f t="shared" si="205"/>
        <v>0</v>
      </c>
      <c r="D667" s="160" t="str">
        <f t="shared" si="205"/>
        <v>-</v>
      </c>
      <c r="E667" s="111">
        <f t="shared" si="205"/>
        <v>0</v>
      </c>
      <c r="F667" s="109">
        <f t="shared" si="181"/>
        <v>0.57796400000000003</v>
      </c>
      <c r="G667" s="109">
        <f t="shared" si="182"/>
        <v>0.57796400000000003</v>
      </c>
      <c r="H667" s="111">
        <f t="shared" si="171"/>
        <v>0</v>
      </c>
      <c r="I667" s="109">
        <f>'F4.2'!W207</f>
        <v>0</v>
      </c>
      <c r="J667" s="109">
        <f>'F4.2'!AV207</f>
        <v>0</v>
      </c>
      <c r="K667" s="111"/>
      <c r="L667" s="111"/>
      <c r="M667" s="111">
        <f t="shared" si="174"/>
        <v>0</v>
      </c>
      <c r="N667" s="111">
        <f t="shared" si="172"/>
        <v>0</v>
      </c>
    </row>
    <row r="668" spans="1:14" ht="15.75" hidden="1" outlineLevel="1">
      <c r="A668" s="283">
        <f t="shared" ref="A668:E668" si="206">A438</f>
        <v>5</v>
      </c>
      <c r="B668" s="283" t="str">
        <f t="shared" si="206"/>
        <v xml:space="preserve"> Coal chutes with extra life wear resistance plates in CHP at 2X500MW</v>
      </c>
      <c r="C668" s="49">
        <f t="shared" si="206"/>
        <v>0</v>
      </c>
      <c r="D668" s="160" t="str">
        <f t="shared" si="206"/>
        <v>-</v>
      </c>
      <c r="E668" s="111">
        <f t="shared" si="206"/>
        <v>0</v>
      </c>
      <c r="F668" s="109">
        <f t="shared" si="181"/>
        <v>2.0319305000000001</v>
      </c>
      <c r="G668" s="109">
        <f t="shared" si="182"/>
        <v>2.0319305000000001</v>
      </c>
      <c r="H668" s="111">
        <f t="shared" si="171"/>
        <v>0</v>
      </c>
      <c r="I668" s="109">
        <f>'F4.2'!W208</f>
        <v>0</v>
      </c>
      <c r="J668" s="109">
        <f>'F4.2'!AV208</f>
        <v>0</v>
      </c>
      <c r="K668" s="111"/>
      <c r="L668" s="111"/>
      <c r="M668" s="111">
        <f t="shared" si="174"/>
        <v>0</v>
      </c>
      <c r="N668" s="111">
        <f t="shared" si="172"/>
        <v>0</v>
      </c>
    </row>
    <row r="669" spans="1:14" ht="31.5" hidden="1" outlineLevel="1">
      <c r="A669" s="283">
        <f t="shared" ref="A669:E669" si="207">A439</f>
        <v>6</v>
      </c>
      <c r="B669" s="283" t="str">
        <f t="shared" si="207"/>
        <v xml:space="preserve">Epoxy Painting upto all height to structural steel work in main plant boiler side area and CHP area </v>
      </c>
      <c r="C669" s="49">
        <f t="shared" si="207"/>
        <v>0</v>
      </c>
      <c r="D669" s="160" t="str">
        <f t="shared" si="207"/>
        <v>-</v>
      </c>
      <c r="E669" s="111">
        <f t="shared" si="207"/>
        <v>0</v>
      </c>
      <c r="F669" s="109">
        <f t="shared" si="181"/>
        <v>5.8625346629999999</v>
      </c>
      <c r="G669" s="109">
        <f t="shared" si="182"/>
        <v>5.8625346629999999</v>
      </c>
      <c r="H669" s="111">
        <f t="shared" si="171"/>
        <v>0</v>
      </c>
      <c r="I669" s="109">
        <f>'F4.2'!W209</f>
        <v>0</v>
      </c>
      <c r="J669" s="109">
        <f>'F4.2'!AV209</f>
        <v>0</v>
      </c>
      <c r="K669" s="111"/>
      <c r="L669" s="111"/>
      <c r="M669" s="111">
        <f t="shared" si="174"/>
        <v>0</v>
      </c>
      <c r="N669" s="111">
        <f t="shared" si="172"/>
        <v>0</v>
      </c>
    </row>
    <row r="670" spans="1:14" ht="15.75" hidden="1" outlineLevel="1">
      <c r="A670" s="283">
        <f t="shared" ref="A670:E670" si="208">A440</f>
        <v>7</v>
      </c>
      <c r="B670" s="283" t="str">
        <f t="shared" si="208"/>
        <v xml:space="preserve"> Rectification of Belt feeder &amp; Gravity Take-up  in CHP-2X500MW.</v>
      </c>
      <c r="C670" s="49">
        <f t="shared" si="208"/>
        <v>0</v>
      </c>
      <c r="D670" s="160" t="str">
        <f t="shared" si="208"/>
        <v>-</v>
      </c>
      <c r="E670" s="111">
        <f t="shared" si="208"/>
        <v>0</v>
      </c>
      <c r="F670" s="109">
        <f t="shared" si="181"/>
        <v>1.6478699999999999</v>
      </c>
      <c r="G670" s="109">
        <f t="shared" si="182"/>
        <v>1.6478699999999999</v>
      </c>
      <c r="H670" s="111">
        <f t="shared" si="171"/>
        <v>0</v>
      </c>
      <c r="I670" s="109">
        <f>'F4.2'!W210</f>
        <v>0</v>
      </c>
      <c r="J670" s="109">
        <f>'F4.2'!AV210</f>
        <v>0</v>
      </c>
      <c r="K670" s="111"/>
      <c r="L670" s="111"/>
      <c r="M670" s="111">
        <f t="shared" si="174"/>
        <v>0</v>
      </c>
      <c r="N670" s="111">
        <f t="shared" si="172"/>
        <v>0</v>
      </c>
    </row>
    <row r="671" spans="1:14" ht="15.75" hidden="1" outlineLevel="1">
      <c r="A671" s="283">
        <f t="shared" ref="A671:E671" si="209">A441</f>
        <v>8</v>
      </c>
      <c r="B671" s="283" t="str">
        <f t="shared" si="209"/>
        <v>Coal diverting chutes in CHP at 2X500MW.</v>
      </c>
      <c r="C671" s="49">
        <f t="shared" si="209"/>
        <v>0</v>
      </c>
      <c r="D671" s="160" t="str">
        <f t="shared" si="209"/>
        <v>-</v>
      </c>
      <c r="E671" s="111">
        <f t="shared" si="209"/>
        <v>0</v>
      </c>
      <c r="F671" s="109">
        <f t="shared" si="181"/>
        <v>2.218399056</v>
      </c>
      <c r="G671" s="109">
        <f t="shared" si="182"/>
        <v>2.218399056</v>
      </c>
      <c r="H671" s="111">
        <f t="shared" si="171"/>
        <v>0</v>
      </c>
      <c r="I671" s="109">
        <f>'F4.2'!W211</f>
        <v>0</v>
      </c>
      <c r="J671" s="109">
        <f>'F4.2'!AV211</f>
        <v>0</v>
      </c>
      <c r="K671" s="111"/>
      <c r="L671" s="111"/>
      <c r="M671" s="111">
        <f t="shared" si="174"/>
        <v>0</v>
      </c>
      <c r="N671" s="111">
        <f t="shared" si="172"/>
        <v>0</v>
      </c>
    </row>
    <row r="672" spans="1:14" ht="31.5" hidden="1" outlineLevel="1">
      <c r="A672" s="283">
        <f t="shared" ref="A672:E672" si="210">A442</f>
        <v>9</v>
      </c>
      <c r="B672" s="283" t="str">
        <f t="shared" si="210"/>
        <v>Supply of Conveyor Pulleys with Ceramic lagging at CHP-2X500MW, BTPS, Bhusawal</v>
      </c>
      <c r="C672" s="49">
        <f t="shared" si="210"/>
        <v>0</v>
      </c>
      <c r="D672" s="160" t="str">
        <f t="shared" si="210"/>
        <v>-</v>
      </c>
      <c r="E672" s="111">
        <f t="shared" si="210"/>
        <v>0</v>
      </c>
      <c r="F672" s="109">
        <f t="shared" si="181"/>
        <v>0.58051280000000005</v>
      </c>
      <c r="G672" s="109">
        <f t="shared" si="182"/>
        <v>0.58051280000000005</v>
      </c>
      <c r="H672" s="111">
        <f t="shared" si="171"/>
        <v>0</v>
      </c>
      <c r="I672" s="109">
        <f>'F4.2'!W212</f>
        <v>0</v>
      </c>
      <c r="J672" s="109">
        <f>'F4.2'!AV212</f>
        <v>0</v>
      </c>
      <c r="K672" s="111"/>
      <c r="L672" s="111"/>
      <c r="M672" s="111">
        <f t="shared" si="174"/>
        <v>0</v>
      </c>
      <c r="N672" s="111">
        <f t="shared" si="172"/>
        <v>0</v>
      </c>
    </row>
    <row r="673" spans="1:14" ht="31.5" hidden="1" outlineLevel="1">
      <c r="A673" s="283">
        <f t="shared" ref="A673:E673" si="211">A443</f>
        <v>10</v>
      </c>
      <c r="B673" s="283" t="str">
        <f t="shared" si="211"/>
        <v xml:space="preserve">Non-DPR Project Report for  Design, Supply,Erection &amp; Commissioning of High Performance Energy Chain System for Side Arm Charger at 2x500 at CHP </v>
      </c>
      <c r="C673" s="49">
        <f t="shared" si="211"/>
        <v>0</v>
      </c>
      <c r="D673" s="160" t="str">
        <f t="shared" si="211"/>
        <v>-</v>
      </c>
      <c r="E673" s="111">
        <f t="shared" si="211"/>
        <v>0</v>
      </c>
      <c r="F673" s="109">
        <f t="shared" si="181"/>
        <v>1.50150162</v>
      </c>
      <c r="G673" s="109">
        <f t="shared" si="182"/>
        <v>1.50150162</v>
      </c>
      <c r="H673" s="111">
        <f t="shared" si="171"/>
        <v>0</v>
      </c>
      <c r="I673" s="109">
        <f>'F4.2'!W213</f>
        <v>0</v>
      </c>
      <c r="J673" s="109">
        <f>'F4.2'!AV213</f>
        <v>0</v>
      </c>
      <c r="K673" s="111"/>
      <c r="L673" s="111"/>
      <c r="M673" s="111">
        <f t="shared" si="174"/>
        <v>0</v>
      </c>
      <c r="N673" s="111">
        <f t="shared" si="172"/>
        <v>0</v>
      </c>
    </row>
    <row r="674" spans="1:14" ht="31.5" hidden="1" outlineLevel="1">
      <c r="A674" s="283">
        <f t="shared" ref="A674:E674" si="212">A444</f>
        <v>11</v>
      </c>
      <c r="B674" s="283" t="str">
        <f t="shared" si="212"/>
        <v>Implementation of Energy Conservation Demonstration Project in buildings of BTPS 2x500MW</v>
      </c>
      <c r="C674" s="49">
        <f t="shared" si="212"/>
        <v>0</v>
      </c>
      <c r="D674" s="160" t="str">
        <f t="shared" si="212"/>
        <v>-</v>
      </c>
      <c r="E674" s="111">
        <f t="shared" si="212"/>
        <v>0</v>
      </c>
      <c r="F674" s="109">
        <f t="shared" si="181"/>
        <v>0</v>
      </c>
      <c r="G674" s="109">
        <f t="shared" si="182"/>
        <v>0</v>
      </c>
      <c r="H674" s="111">
        <f t="shared" si="171"/>
        <v>0</v>
      </c>
      <c r="I674" s="109">
        <f>'F4.2'!W214</f>
        <v>0</v>
      </c>
      <c r="J674" s="109">
        <f>'F4.2'!AV214</f>
        <v>0</v>
      </c>
      <c r="K674" s="111"/>
      <c r="L674" s="111"/>
      <c r="M674" s="111">
        <f t="shared" si="174"/>
        <v>0</v>
      </c>
      <c r="N674" s="111">
        <f t="shared" si="172"/>
        <v>0</v>
      </c>
    </row>
    <row r="675" spans="1:14" ht="31.5" hidden="1" outlineLevel="1">
      <c r="A675" s="283">
        <f t="shared" ref="A675:E675" si="213">A445</f>
        <v>12</v>
      </c>
      <c r="B675" s="283" t="str">
        <f t="shared" si="213"/>
        <v>Installation of Fire &amp; Explosion Prevention system at Bhusawal 500MW Unit-4.</v>
      </c>
      <c r="C675" s="49">
        <f t="shared" si="213"/>
        <v>0</v>
      </c>
      <c r="D675" s="160" t="str">
        <f t="shared" si="213"/>
        <v>-</v>
      </c>
      <c r="E675" s="111">
        <f t="shared" si="213"/>
        <v>0</v>
      </c>
      <c r="F675" s="109">
        <f t="shared" si="181"/>
        <v>2.4539</v>
      </c>
      <c r="G675" s="109">
        <f t="shared" si="182"/>
        <v>2.4539</v>
      </c>
      <c r="H675" s="111">
        <f t="shared" si="171"/>
        <v>0</v>
      </c>
      <c r="I675" s="109">
        <f>'F4.2'!W215</f>
        <v>0</v>
      </c>
      <c r="J675" s="109">
        <f>'F4.2'!AV215</f>
        <v>0</v>
      </c>
      <c r="K675" s="111"/>
      <c r="L675" s="111"/>
      <c r="M675" s="111">
        <f t="shared" si="174"/>
        <v>0</v>
      </c>
      <c r="N675" s="111">
        <f t="shared" si="172"/>
        <v>0</v>
      </c>
    </row>
    <row r="676" spans="1:14" ht="15.75" hidden="1" outlineLevel="1">
      <c r="A676" s="283">
        <f t="shared" ref="A676:E676" si="214">A446</f>
        <v>13</v>
      </c>
      <c r="B676" s="283" t="str">
        <f t="shared" si="214"/>
        <v>Fixtures &amp; Fitting (10801)</v>
      </c>
      <c r="C676" s="49">
        <f t="shared" si="214"/>
        <v>0</v>
      </c>
      <c r="D676" s="160" t="str">
        <f t="shared" si="214"/>
        <v>-</v>
      </c>
      <c r="E676" s="111">
        <f t="shared" si="214"/>
        <v>0</v>
      </c>
      <c r="F676" s="109">
        <f t="shared" si="181"/>
        <v>0.21333523199999999</v>
      </c>
      <c r="G676" s="109">
        <f t="shared" si="182"/>
        <v>0.21333523199999999</v>
      </c>
      <c r="H676" s="111">
        <f t="shared" si="171"/>
        <v>0</v>
      </c>
      <c r="I676" s="109">
        <f>'F4.2'!W216</f>
        <v>0</v>
      </c>
      <c r="J676" s="109">
        <f>'F4.2'!AV216</f>
        <v>0</v>
      </c>
      <c r="K676" s="111"/>
      <c r="L676" s="111"/>
      <c r="M676" s="111">
        <f t="shared" si="174"/>
        <v>0</v>
      </c>
      <c r="N676" s="111">
        <f t="shared" si="172"/>
        <v>0</v>
      </c>
    </row>
    <row r="677" spans="1:14" ht="15.75" hidden="1" outlineLevel="1">
      <c r="A677" s="283">
        <f t="shared" ref="A677:E677" si="215">A447</f>
        <v>14</v>
      </c>
      <c r="B677" s="283" t="str">
        <f t="shared" si="215"/>
        <v>Office equpment (10901)</v>
      </c>
      <c r="C677" s="49">
        <f t="shared" si="215"/>
        <v>0</v>
      </c>
      <c r="D677" s="160" t="str">
        <f t="shared" si="215"/>
        <v>-</v>
      </c>
      <c r="E677" s="111">
        <f t="shared" si="215"/>
        <v>0</v>
      </c>
      <c r="F677" s="109">
        <f t="shared" si="181"/>
        <v>0.22996406</v>
      </c>
      <c r="G677" s="109">
        <f t="shared" si="182"/>
        <v>0.22996406</v>
      </c>
      <c r="H677" s="111">
        <f t="shared" si="171"/>
        <v>0</v>
      </c>
      <c r="I677" s="109">
        <f>'F4.2'!W217</f>
        <v>0</v>
      </c>
      <c r="J677" s="109">
        <f>'F4.2'!AV217</f>
        <v>0</v>
      </c>
      <c r="K677" s="111"/>
      <c r="L677" s="111"/>
      <c r="M677" s="111">
        <f t="shared" si="174"/>
        <v>0</v>
      </c>
      <c r="N677" s="111">
        <f t="shared" si="172"/>
        <v>0</v>
      </c>
    </row>
    <row r="678" spans="1:14" ht="15.75" hidden="1" outlineLevel="1">
      <c r="A678" s="283">
        <f t="shared" ref="A678:E687" si="216">A448</f>
        <v>15</v>
      </c>
      <c r="B678" s="283" t="str">
        <f t="shared" si="216"/>
        <v>150 W &amp; 40 W LED FIXTURES AT TG HOUSE BUILDING 2X500MW</v>
      </c>
      <c r="C678" s="49">
        <f t="shared" si="216"/>
        <v>0</v>
      </c>
      <c r="D678" s="160" t="str">
        <f t="shared" si="216"/>
        <v>-</v>
      </c>
      <c r="E678" s="111">
        <f t="shared" si="216"/>
        <v>0</v>
      </c>
      <c r="F678" s="109">
        <f t="shared" ref="F678:F694" si="217">F448+I448</f>
        <v>0.5280705</v>
      </c>
      <c r="G678" s="109">
        <f t="shared" ref="G678:G694" si="218">G448+M448</f>
        <v>0.2780705</v>
      </c>
      <c r="H678" s="111">
        <f t="shared" si="171"/>
        <v>0.25</v>
      </c>
      <c r="I678" s="109">
        <f>'F4.2'!W218</f>
        <v>0</v>
      </c>
      <c r="J678" s="109">
        <f>'F4.2'!AV218</f>
        <v>0</v>
      </c>
      <c r="K678" s="111"/>
      <c r="L678" s="111"/>
      <c r="M678" s="111">
        <f t="shared" si="174"/>
        <v>0</v>
      </c>
      <c r="N678" s="111">
        <f t="shared" si="172"/>
        <v>0.25</v>
      </c>
    </row>
    <row r="679" spans="1:14" ht="15.75" hidden="1" outlineLevel="1">
      <c r="A679" s="283">
        <f t="shared" si="216"/>
        <v>16</v>
      </c>
      <c r="B679" s="283" t="str">
        <f t="shared" si="216"/>
        <v>JUMBO DEESERT AIR COOLERS FOR POWER TRANSFORERS</v>
      </c>
      <c r="C679" s="49">
        <f t="shared" si="216"/>
        <v>0</v>
      </c>
      <c r="D679" s="160" t="str">
        <f t="shared" si="216"/>
        <v>-</v>
      </c>
      <c r="E679" s="111">
        <f t="shared" si="216"/>
        <v>0</v>
      </c>
      <c r="F679" s="109">
        <f t="shared" si="217"/>
        <v>0.1014328</v>
      </c>
      <c r="G679" s="109">
        <f t="shared" si="218"/>
        <v>0.1014328</v>
      </c>
      <c r="H679" s="111">
        <f t="shared" si="171"/>
        <v>0</v>
      </c>
      <c r="I679" s="109">
        <f>'F4.2'!W219</f>
        <v>0</v>
      </c>
      <c r="J679" s="109">
        <f>'F4.2'!AV219</f>
        <v>0</v>
      </c>
      <c r="K679" s="111"/>
      <c r="L679" s="111"/>
      <c r="M679" s="111">
        <f t="shared" si="174"/>
        <v>0</v>
      </c>
      <c r="N679" s="111">
        <f t="shared" si="172"/>
        <v>0</v>
      </c>
    </row>
    <row r="680" spans="1:14" ht="15.75" hidden="1" outlineLevel="1">
      <c r="A680" s="283">
        <f t="shared" si="216"/>
        <v>17</v>
      </c>
      <c r="B680" s="283" t="str">
        <f t="shared" si="216"/>
        <v>GEN ASSET (ALMIRAH,TABLE &amp; CHAIR) (10801)</v>
      </c>
      <c r="C680" s="49">
        <f t="shared" si="216"/>
        <v>0</v>
      </c>
      <c r="D680" s="160" t="str">
        <f t="shared" si="216"/>
        <v>-</v>
      </c>
      <c r="E680" s="111">
        <f t="shared" si="216"/>
        <v>0</v>
      </c>
      <c r="F680" s="109">
        <f t="shared" si="217"/>
        <v>0.23453750000000001</v>
      </c>
      <c r="G680" s="109">
        <f t="shared" si="218"/>
        <v>0.23453750000000001</v>
      </c>
      <c r="H680" s="111">
        <f t="shared" si="171"/>
        <v>0</v>
      </c>
      <c r="I680" s="109">
        <f>'F4.2'!W220</f>
        <v>0</v>
      </c>
      <c r="J680" s="109">
        <f>'F4.2'!AV220</f>
        <v>0</v>
      </c>
      <c r="K680" s="111"/>
      <c r="L680" s="111"/>
      <c r="M680" s="111">
        <f t="shared" si="174"/>
        <v>0</v>
      </c>
      <c r="N680" s="111">
        <f t="shared" si="172"/>
        <v>0</v>
      </c>
    </row>
    <row r="681" spans="1:14" ht="15.75" hidden="1" outlineLevel="1">
      <c r="A681" s="283">
        <f t="shared" si="216"/>
        <v>18</v>
      </c>
      <c r="B681" s="283" t="str">
        <f t="shared" si="216"/>
        <v>LAPTOP, 50 INCH TV,PRINTER,PROJECTOR,DESKTOP,UPS &amp; ETS. (10901)</v>
      </c>
      <c r="C681" s="49">
        <f t="shared" si="216"/>
        <v>0</v>
      </c>
      <c r="D681" s="160" t="str">
        <f t="shared" si="216"/>
        <v>-</v>
      </c>
      <c r="E681" s="111">
        <f t="shared" si="216"/>
        <v>0</v>
      </c>
      <c r="F681" s="109">
        <f t="shared" si="217"/>
        <v>0.55035469999999997</v>
      </c>
      <c r="G681" s="109">
        <f t="shared" si="218"/>
        <v>0.55035469999999997</v>
      </c>
      <c r="H681" s="111">
        <f t="shared" si="171"/>
        <v>0</v>
      </c>
      <c r="I681" s="109">
        <f>'F4.2'!W221</f>
        <v>0</v>
      </c>
      <c r="J681" s="109">
        <f>'F4.2'!AV221</f>
        <v>0</v>
      </c>
      <c r="K681" s="111"/>
      <c r="L681" s="111"/>
      <c r="M681" s="111">
        <f t="shared" si="174"/>
        <v>0</v>
      </c>
      <c r="N681" s="111">
        <f t="shared" si="172"/>
        <v>0</v>
      </c>
    </row>
    <row r="682" spans="1:14" ht="15.75" hidden="1" outlineLevel="1">
      <c r="A682" s="283">
        <f t="shared" si="216"/>
        <v>19</v>
      </c>
      <c r="B682" s="283" t="str">
        <f t="shared" si="216"/>
        <v>RESTAURANT EQUIP COMPOSTING MACHINE</v>
      </c>
      <c r="C682" s="49">
        <f t="shared" si="216"/>
        <v>0</v>
      </c>
      <c r="D682" s="160" t="str">
        <f t="shared" si="216"/>
        <v>-</v>
      </c>
      <c r="E682" s="111">
        <f t="shared" si="216"/>
        <v>0</v>
      </c>
      <c r="F682" s="109">
        <f t="shared" si="217"/>
        <v>5.0490047999999996E-2</v>
      </c>
      <c r="G682" s="109">
        <f t="shared" si="218"/>
        <v>5.0490047999999996E-2</v>
      </c>
      <c r="H682" s="111">
        <f t="shared" ref="H682:H694" si="219">F682-G682</f>
        <v>0</v>
      </c>
      <c r="I682" s="109">
        <f>'F4.2'!W222</f>
        <v>0</v>
      </c>
      <c r="J682" s="109">
        <f>'F4.2'!AV222</f>
        <v>0</v>
      </c>
      <c r="K682" s="111"/>
      <c r="L682" s="111"/>
      <c r="M682" s="111">
        <f t="shared" si="174"/>
        <v>0</v>
      </c>
      <c r="N682" s="111"/>
    </row>
    <row r="683" spans="1:14" ht="15.75" hidden="1" outlineLevel="1">
      <c r="A683" s="283">
        <f t="shared" si="216"/>
        <v>20</v>
      </c>
      <c r="B683" s="283" t="str">
        <f t="shared" si="216"/>
        <v>OFFICE TABLE,STORGE RACK,FAN</v>
      </c>
      <c r="C683" s="49">
        <f t="shared" si="216"/>
        <v>0</v>
      </c>
      <c r="D683" s="160" t="str">
        <f t="shared" si="216"/>
        <v>-</v>
      </c>
      <c r="E683" s="111">
        <f t="shared" si="216"/>
        <v>0</v>
      </c>
      <c r="F683" s="109">
        <f t="shared" si="217"/>
        <v>0.57868969999999997</v>
      </c>
      <c r="G683" s="109">
        <f t="shared" si="218"/>
        <v>0.57868969999999997</v>
      </c>
      <c r="H683" s="111">
        <f t="shared" si="219"/>
        <v>0</v>
      </c>
      <c r="I683" s="109">
        <f>'F4.2'!W223</f>
        <v>0</v>
      </c>
      <c r="J683" s="109">
        <f>'F4.2'!AV223</f>
        <v>0</v>
      </c>
      <c r="K683" s="111"/>
      <c r="L683" s="111"/>
      <c r="M683" s="111">
        <f t="shared" ref="M683:M694" si="220">SUM(J683:L683)</f>
        <v>0</v>
      </c>
      <c r="N683" s="111"/>
    </row>
    <row r="684" spans="1:14" ht="15.75" hidden="1" outlineLevel="1">
      <c r="A684" s="283">
        <f t="shared" si="216"/>
        <v>21</v>
      </c>
      <c r="B684" s="283" t="str">
        <f t="shared" si="216"/>
        <v>CAMERAS</v>
      </c>
      <c r="C684" s="49">
        <f t="shared" si="216"/>
        <v>0</v>
      </c>
      <c r="D684" s="160" t="str">
        <f t="shared" si="216"/>
        <v>-</v>
      </c>
      <c r="E684" s="111">
        <f t="shared" si="216"/>
        <v>0</v>
      </c>
      <c r="F684" s="109">
        <f t="shared" si="217"/>
        <v>3.8467899999999999E-2</v>
      </c>
      <c r="G684" s="109">
        <f t="shared" si="218"/>
        <v>3.8467899999999999E-2</v>
      </c>
      <c r="H684" s="111">
        <f t="shared" si="219"/>
        <v>0</v>
      </c>
      <c r="I684" s="109">
        <f>'F4.2'!W224</f>
        <v>0</v>
      </c>
      <c r="J684" s="109">
        <f>'F4.2'!AV224</f>
        <v>0</v>
      </c>
      <c r="K684" s="111"/>
      <c r="L684" s="111"/>
      <c r="M684" s="111">
        <f t="shared" si="220"/>
        <v>0</v>
      </c>
      <c r="N684" s="111"/>
    </row>
    <row r="685" spans="1:14" ht="15.75" hidden="1" outlineLevel="1">
      <c r="A685" s="283">
        <f t="shared" si="216"/>
        <v>22</v>
      </c>
      <c r="B685" s="283" t="str">
        <f t="shared" si="216"/>
        <v>VELHALA ASH BUND RD WORK</v>
      </c>
      <c r="C685" s="49">
        <f t="shared" si="216"/>
        <v>0</v>
      </c>
      <c r="D685" s="160" t="str">
        <f t="shared" si="216"/>
        <v>-</v>
      </c>
      <c r="E685" s="111">
        <f t="shared" si="216"/>
        <v>0</v>
      </c>
      <c r="F685" s="109">
        <f t="shared" si="217"/>
        <v>2.4644665859999999</v>
      </c>
      <c r="G685" s="109">
        <f t="shared" si="218"/>
        <v>2.4644665859999999</v>
      </c>
      <c r="H685" s="111">
        <f t="shared" si="219"/>
        <v>0</v>
      </c>
      <c r="I685" s="109">
        <f>'F4.2'!W225</f>
        <v>0</v>
      </c>
      <c r="J685" s="109">
        <f>'F4.2'!AV225</f>
        <v>0</v>
      </c>
      <c r="K685" s="111"/>
      <c r="L685" s="111"/>
      <c r="M685" s="111">
        <f t="shared" si="220"/>
        <v>0</v>
      </c>
      <c r="N685" s="111"/>
    </row>
    <row r="686" spans="1:14" ht="15.75" hidden="1" outlineLevel="1">
      <c r="A686" s="283">
        <f t="shared" si="216"/>
        <v>23</v>
      </c>
      <c r="B686" s="283" t="str">
        <f t="shared" si="216"/>
        <v>CONCERETE ROAD FROM DIESEL PUMP TO 500MW FACTORY G</v>
      </c>
      <c r="C686" s="49">
        <f t="shared" si="216"/>
        <v>0</v>
      </c>
      <c r="D686" s="160" t="str">
        <f t="shared" si="216"/>
        <v>-</v>
      </c>
      <c r="E686" s="111">
        <f t="shared" si="216"/>
        <v>0</v>
      </c>
      <c r="F686" s="109">
        <f t="shared" si="217"/>
        <v>0.98448907899999993</v>
      </c>
      <c r="G686" s="109">
        <f t="shared" si="218"/>
        <v>0.98448907899999993</v>
      </c>
      <c r="H686" s="111">
        <f t="shared" si="219"/>
        <v>0</v>
      </c>
      <c r="I686" s="109">
        <f>'F4.2'!W226</f>
        <v>0</v>
      </c>
      <c r="J686" s="109">
        <f>'F4.2'!AV226</f>
        <v>0</v>
      </c>
      <c r="K686" s="111"/>
      <c r="L686" s="111"/>
      <c r="M686" s="111">
        <f t="shared" si="220"/>
        <v>0</v>
      </c>
      <c r="N686" s="111"/>
    </row>
    <row r="687" spans="1:14" ht="15.75" hidden="1" outlineLevel="1">
      <c r="A687" s="283">
        <f t="shared" si="216"/>
        <v>24</v>
      </c>
      <c r="B687" s="283" t="str">
        <f t="shared" si="216"/>
        <v>Admin Building</v>
      </c>
      <c r="C687" s="49">
        <f t="shared" si="216"/>
        <v>0</v>
      </c>
      <c r="D687" s="160" t="str">
        <f t="shared" si="216"/>
        <v>-</v>
      </c>
      <c r="E687" s="111">
        <f t="shared" si="216"/>
        <v>0</v>
      </c>
      <c r="F687" s="109">
        <f t="shared" si="217"/>
        <v>5.1749999999999997E-2</v>
      </c>
      <c r="G687" s="109">
        <f t="shared" si="218"/>
        <v>0</v>
      </c>
      <c r="H687" s="111">
        <f t="shared" si="219"/>
        <v>5.1749999999999997E-2</v>
      </c>
      <c r="I687" s="109">
        <f>'F4.2'!W227</f>
        <v>0</v>
      </c>
      <c r="J687" s="109">
        <f>'F4.2'!AV227</f>
        <v>0</v>
      </c>
      <c r="K687" s="111"/>
      <c r="L687" s="111"/>
      <c r="M687" s="111">
        <f t="shared" si="220"/>
        <v>0</v>
      </c>
      <c r="N687" s="111"/>
    </row>
    <row r="688" spans="1:14" ht="15.75" hidden="1" outlineLevel="1">
      <c r="A688" s="282">
        <f t="shared" ref="A688:E694" si="221">A458</f>
        <v>25</v>
      </c>
      <c r="B688" s="282" t="str">
        <f t="shared" si="221"/>
        <v>Furniture &amp; Fixture</v>
      </c>
      <c r="C688" s="49">
        <f t="shared" si="221"/>
        <v>0</v>
      </c>
      <c r="D688" s="160" t="str">
        <f t="shared" si="221"/>
        <v>-</v>
      </c>
      <c r="E688" s="111">
        <f t="shared" si="221"/>
        <v>0</v>
      </c>
      <c r="F688" s="109">
        <f t="shared" si="217"/>
        <v>0.13712089999999999</v>
      </c>
      <c r="G688" s="109">
        <f t="shared" si="218"/>
        <v>0.13712089999999999</v>
      </c>
      <c r="H688" s="111">
        <f t="shared" si="219"/>
        <v>0</v>
      </c>
      <c r="I688" s="109">
        <f>'F4.2'!W228</f>
        <v>0</v>
      </c>
      <c r="J688" s="109">
        <f>'F4.2'!AV228</f>
        <v>0</v>
      </c>
      <c r="K688" s="111"/>
      <c r="L688" s="111"/>
      <c r="M688" s="111">
        <f t="shared" si="220"/>
        <v>0</v>
      </c>
      <c r="N688" s="111"/>
    </row>
    <row r="689" spans="1:16" ht="15.75" hidden="1" outlineLevel="1">
      <c r="A689" s="282">
        <f t="shared" si="221"/>
        <v>26</v>
      </c>
      <c r="B689" s="282" t="str">
        <f t="shared" si="221"/>
        <v>Office Equipment</v>
      </c>
      <c r="C689" s="49">
        <f t="shared" si="221"/>
        <v>0</v>
      </c>
      <c r="D689" s="160" t="str">
        <f t="shared" si="221"/>
        <v>-</v>
      </c>
      <c r="E689" s="111">
        <f t="shared" si="221"/>
        <v>0</v>
      </c>
      <c r="F689" s="109">
        <f t="shared" si="217"/>
        <v>0.14423554</v>
      </c>
      <c r="G689" s="109">
        <f t="shared" si="218"/>
        <v>0.14423554</v>
      </c>
      <c r="H689" s="111">
        <f t="shared" si="219"/>
        <v>0</v>
      </c>
      <c r="I689" s="109">
        <f>'F4.2'!W229</f>
        <v>0</v>
      </c>
      <c r="J689" s="109">
        <f>'F4.2'!AV229</f>
        <v>0</v>
      </c>
      <c r="K689" s="111"/>
      <c r="L689" s="111"/>
      <c r="M689" s="111">
        <f t="shared" si="220"/>
        <v>0</v>
      </c>
      <c r="N689" s="111"/>
    </row>
    <row r="690" spans="1:16" ht="15.75" hidden="1" outlineLevel="1">
      <c r="A690" s="282">
        <f t="shared" si="221"/>
        <v>27</v>
      </c>
      <c r="B690" s="282" t="str">
        <f t="shared" si="221"/>
        <v>Furniture &amp; Fixture</v>
      </c>
      <c r="C690" s="49">
        <f t="shared" si="221"/>
        <v>0</v>
      </c>
      <c r="D690" s="160" t="str">
        <f t="shared" si="221"/>
        <v>-</v>
      </c>
      <c r="E690" s="111">
        <f t="shared" si="221"/>
        <v>0</v>
      </c>
      <c r="F690" s="109">
        <f t="shared" si="217"/>
        <v>7.3968300000000001E-2</v>
      </c>
      <c r="G690" s="109">
        <f t="shared" si="218"/>
        <v>7.3968300000000001E-2</v>
      </c>
      <c r="H690" s="111">
        <f t="shared" si="219"/>
        <v>0</v>
      </c>
      <c r="I690" s="109">
        <f>'F4.2'!W230</f>
        <v>0</v>
      </c>
      <c r="J690" s="109">
        <f>'F4.2'!AV230</f>
        <v>0</v>
      </c>
      <c r="K690" s="111"/>
      <c r="L690" s="111"/>
      <c r="M690" s="111">
        <f t="shared" si="220"/>
        <v>0</v>
      </c>
      <c r="N690" s="111"/>
    </row>
    <row r="691" spans="1:16" ht="15.75" hidden="1" outlineLevel="1">
      <c r="A691" s="282">
        <f t="shared" si="221"/>
        <v>28</v>
      </c>
      <c r="B691" s="282" t="str">
        <f t="shared" si="221"/>
        <v>Office Equipment</v>
      </c>
      <c r="C691" s="49">
        <f t="shared" si="221"/>
        <v>0</v>
      </c>
      <c r="D691" s="160" t="str">
        <f t="shared" si="221"/>
        <v>-</v>
      </c>
      <c r="E691" s="111">
        <f t="shared" si="221"/>
        <v>0</v>
      </c>
      <c r="F691" s="109">
        <f t="shared" si="217"/>
        <v>0.15890559299999998</v>
      </c>
      <c r="G691" s="109">
        <f t="shared" si="218"/>
        <v>0.15890559299999998</v>
      </c>
      <c r="H691" s="111">
        <f t="shared" si="219"/>
        <v>0</v>
      </c>
      <c r="I691" s="109">
        <f>'F4.2'!W231</f>
        <v>0</v>
      </c>
      <c r="J691" s="109">
        <f>'F4.2'!AV231</f>
        <v>0</v>
      </c>
      <c r="K691" s="111"/>
      <c r="L691" s="111"/>
      <c r="M691" s="111">
        <f t="shared" si="220"/>
        <v>0</v>
      </c>
      <c r="N691" s="111"/>
    </row>
    <row r="692" spans="1:16" ht="31.5" hidden="1" outlineLevel="1">
      <c r="A692" s="282">
        <f t="shared" si="221"/>
        <v>29</v>
      </c>
      <c r="B692" s="282" t="str">
        <f t="shared" si="221"/>
        <v>Work of repairs of 350 KW BCWP-4B &amp; BCWP-5B motor of M/s. Torishima make at BTPS 2x500 MW</v>
      </c>
      <c r="C692" s="49">
        <f t="shared" si="221"/>
        <v>0</v>
      </c>
      <c r="D692" s="160" t="str">
        <f t="shared" si="221"/>
        <v>-</v>
      </c>
      <c r="E692" s="111">
        <f t="shared" si="221"/>
        <v>0</v>
      </c>
      <c r="F692" s="109">
        <f t="shared" si="217"/>
        <v>4.8465386759999998</v>
      </c>
      <c r="G692" s="109">
        <f t="shared" si="218"/>
        <v>4.8465386759999998</v>
      </c>
      <c r="H692" s="111">
        <f t="shared" si="219"/>
        <v>0</v>
      </c>
      <c r="I692" s="109">
        <f>'F4.2'!W232</f>
        <v>0</v>
      </c>
      <c r="J692" s="109">
        <f>'F4.2'!AV232</f>
        <v>0</v>
      </c>
      <c r="K692" s="111"/>
      <c r="L692" s="111"/>
      <c r="M692" s="111">
        <f t="shared" si="220"/>
        <v>0</v>
      </c>
      <c r="N692" s="111"/>
    </row>
    <row r="693" spans="1:16" ht="15.75" hidden="1" outlineLevel="1">
      <c r="A693" s="282">
        <f t="shared" si="221"/>
        <v>30</v>
      </c>
      <c r="B693" s="282" t="str">
        <f t="shared" si="221"/>
        <v>ABC Powder Type and Foam Type Composite Fire Extinguisher</v>
      </c>
      <c r="C693" s="49">
        <f t="shared" si="221"/>
        <v>0</v>
      </c>
      <c r="D693" s="160" t="str">
        <f t="shared" si="221"/>
        <v>-</v>
      </c>
      <c r="E693" s="111">
        <f t="shared" si="221"/>
        <v>0</v>
      </c>
      <c r="F693" s="109">
        <f t="shared" si="217"/>
        <v>0.58547995599999991</v>
      </c>
      <c r="G693" s="109">
        <f t="shared" si="218"/>
        <v>0.58547995599999991</v>
      </c>
      <c r="H693" s="111">
        <f t="shared" si="219"/>
        <v>0</v>
      </c>
      <c r="I693" s="109">
        <f>'F4.2'!W233</f>
        <v>0</v>
      </c>
      <c r="J693" s="109">
        <f>'F4.2'!AV233</f>
        <v>0</v>
      </c>
      <c r="K693" s="111"/>
      <c r="L693" s="111"/>
      <c r="M693" s="111">
        <f t="shared" si="220"/>
        <v>0</v>
      </c>
      <c r="N693" s="111"/>
    </row>
    <row r="694" spans="1:16" ht="16.5" hidden="1" outlineLevel="1" thickBot="1">
      <c r="A694" s="282">
        <f t="shared" si="221"/>
        <v>31</v>
      </c>
      <c r="B694" s="282" t="str">
        <f t="shared" si="221"/>
        <v>Withdrawal of capex from Project (LD - Passenger Lifts)</v>
      </c>
      <c r="C694" s="49">
        <f t="shared" si="221"/>
        <v>0</v>
      </c>
      <c r="D694" s="160" t="str">
        <f t="shared" si="221"/>
        <v>-</v>
      </c>
      <c r="E694" s="111">
        <f t="shared" si="221"/>
        <v>0</v>
      </c>
      <c r="F694" s="109">
        <f t="shared" si="217"/>
        <v>0</v>
      </c>
      <c r="G694" s="109">
        <f t="shared" si="218"/>
        <v>-0.138988</v>
      </c>
      <c r="H694" s="111">
        <f t="shared" si="219"/>
        <v>0.138988</v>
      </c>
      <c r="I694" s="109">
        <f>'F4.2'!W234</f>
        <v>0</v>
      </c>
      <c r="J694" s="109">
        <f>'F4.2'!AV234</f>
        <v>0</v>
      </c>
      <c r="K694" s="111"/>
      <c r="L694" s="111"/>
      <c r="M694" s="111">
        <f t="shared" si="220"/>
        <v>0</v>
      </c>
      <c r="N694" s="111"/>
    </row>
    <row r="695" spans="1:16" ht="16.5" collapsed="1" thickBot="1">
      <c r="A695" s="96"/>
      <c r="B695" s="360" t="str">
        <f>B465</f>
        <v>Total</v>
      </c>
      <c r="C695" s="87"/>
      <c r="D695" s="169"/>
      <c r="E695" s="97"/>
      <c r="F695" s="97">
        <f>SUM(F470:F694)</f>
        <v>209.98195688765952</v>
      </c>
      <c r="G695" s="97">
        <f t="shared" ref="G695" si="222">SUM(G470:G694)</f>
        <v>214.58654807065949</v>
      </c>
      <c r="H695" s="97">
        <f t="shared" ref="H695" si="223">SUM(H470:H694)</f>
        <v>-4.6045911829999975</v>
      </c>
      <c r="I695" s="97">
        <f t="shared" ref="I695" si="224">SUM(I470:I694)</f>
        <v>164.51849636200001</v>
      </c>
      <c r="J695" s="97">
        <f t="shared" ref="J695" si="225">SUM(J470:J694)</f>
        <v>151.78314550799999</v>
      </c>
      <c r="K695" s="97">
        <f t="shared" ref="K695" si="226">SUM(K470:K694)</f>
        <v>0</v>
      </c>
      <c r="L695" s="97">
        <f t="shared" ref="L695" si="227">SUM(L470:L694)</f>
        <v>0</v>
      </c>
      <c r="M695" s="97">
        <f t="shared" ref="M695" si="228">SUM(M470:M694)</f>
        <v>151.78314550799999</v>
      </c>
      <c r="N695" s="97">
        <f t="shared" ref="N695" si="229">SUM(N470:N694)</f>
        <v>7.9400216710000029</v>
      </c>
    </row>
    <row r="697" spans="1:16" ht="15.75" thickBot="1">
      <c r="A697" s="93"/>
      <c r="B697" s="79" t="s">
        <v>356</v>
      </c>
      <c r="C697" s="85"/>
      <c r="D697" s="167"/>
      <c r="E697" s="94"/>
      <c r="F697" s="94"/>
      <c r="G697" s="94"/>
      <c r="H697" s="94"/>
      <c r="I697" s="94"/>
      <c r="J697" s="94"/>
      <c r="K697" s="94"/>
      <c r="L697" s="94"/>
      <c r="M697" s="94"/>
      <c r="N697" s="94"/>
    </row>
    <row r="698" spans="1:16" hidden="1" outlineLevel="1">
      <c r="A698" s="37"/>
      <c r="B698" s="134" t="str">
        <f t="shared" ref="B698:B761" si="230">B468</f>
        <v>a) DPR Schemes</v>
      </c>
      <c r="C698" s="85"/>
      <c r="D698" s="167"/>
      <c r="E698" s="94"/>
      <c r="F698" s="94"/>
      <c r="G698" s="94"/>
      <c r="H698" s="94"/>
      <c r="I698" s="94"/>
      <c r="J698" s="94"/>
      <c r="K698" s="94"/>
      <c r="L698" s="94"/>
      <c r="M698" s="94"/>
      <c r="N698" s="94"/>
    </row>
    <row r="699" spans="1:16" hidden="1" outlineLevel="1">
      <c r="A699" s="37"/>
      <c r="B699" s="39" t="str">
        <f t="shared" si="230"/>
        <v>(i) Submitted to MERC</v>
      </c>
      <c r="C699" s="86"/>
      <c r="D699" s="168"/>
      <c r="E699" s="94"/>
      <c r="F699" s="94"/>
      <c r="G699" s="94"/>
      <c r="H699" s="94"/>
      <c r="I699" s="94"/>
      <c r="J699" s="94"/>
      <c r="K699" s="94"/>
      <c r="L699" s="94"/>
      <c r="M699" s="94"/>
      <c r="N699" s="94"/>
    </row>
    <row r="700" spans="1:16" ht="31.5" hidden="1" outlineLevel="1">
      <c r="A700" s="177">
        <f t="shared" ref="A700:A763" si="231">A470</f>
        <v>7</v>
      </c>
      <c r="B700" s="178" t="str">
        <f t="shared" si="230"/>
        <v>Interconnection of 210 MW CHP to 500 MW CHP through Conveyors BC-02 &amp; BC-03 having capacity of 500 TPH</v>
      </c>
      <c r="C700" s="40" t="str">
        <f t="shared" ref="C700:E719" si="232">C470</f>
        <v>MERC/CAPEX/20162017/00227</v>
      </c>
      <c r="D700" s="159">
        <f t="shared" si="232"/>
        <v>42514</v>
      </c>
      <c r="E700" s="109">
        <f t="shared" si="232"/>
        <v>24</v>
      </c>
      <c r="F700" s="109">
        <f t="shared" ref="F700:F763" si="233">F470+I470</f>
        <v>0</v>
      </c>
      <c r="G700" s="109">
        <f t="shared" ref="G700:G763" si="234">G470+M470</f>
        <v>0</v>
      </c>
      <c r="H700" s="109">
        <f t="shared" ref="H700:H763" si="235">F700-G700</f>
        <v>0</v>
      </c>
      <c r="I700" s="109">
        <f>'F4.2'!X10</f>
        <v>0</v>
      </c>
      <c r="J700" s="109">
        <f>'F4.2'!AW10</f>
        <v>0</v>
      </c>
      <c r="K700" s="109"/>
      <c r="L700" s="109"/>
      <c r="M700" s="109">
        <f t="shared" ref="M700" si="236">SUM(J700:L700)</f>
        <v>0</v>
      </c>
      <c r="N700" s="109">
        <f t="shared" ref="N700:N763" si="237">H700+I700-M700</f>
        <v>0</v>
      </c>
      <c r="O700" s="173">
        <f t="shared" ref="O700:O763" si="238">MAX(0,IF(M700=0,0,IF(G700+M700&lt;E700,M700,E700-G700)))</f>
        <v>0</v>
      </c>
      <c r="P700" s="174">
        <f t="shared" ref="P700:P763" si="239">M700-O700</f>
        <v>0</v>
      </c>
    </row>
    <row r="701" spans="1:16" ht="31.5" hidden="1" outlineLevel="1">
      <c r="A701" s="185">
        <f t="shared" si="231"/>
        <v>7.1</v>
      </c>
      <c r="B701" s="186" t="str">
        <f t="shared" si="230"/>
        <v>Interconnection of 210 MW CHP to 500 MW CHP through Conveyors BC-02 &amp; BC-03 having capacity of 500 TPH</v>
      </c>
      <c r="C701" s="45" t="str">
        <f t="shared" si="232"/>
        <v>MERC/CAPEX/20162017/00227</v>
      </c>
      <c r="D701" s="160">
        <f t="shared" si="232"/>
        <v>42514</v>
      </c>
      <c r="E701" s="110">
        <f t="shared" si="232"/>
        <v>22.73</v>
      </c>
      <c r="F701" s="109">
        <f t="shared" si="233"/>
        <v>19.106691754</v>
      </c>
      <c r="G701" s="109">
        <f t="shared" si="234"/>
        <v>19.106691754</v>
      </c>
      <c r="H701" s="110">
        <f t="shared" si="235"/>
        <v>0</v>
      </c>
      <c r="I701" s="109">
        <f>'F4.2'!X11</f>
        <v>0</v>
      </c>
      <c r="J701" s="109">
        <f>'F4.2'!AW11</f>
        <v>0</v>
      </c>
      <c r="K701" s="110"/>
      <c r="L701" s="110"/>
      <c r="M701" s="110">
        <f t="shared" ref="M701:M764" si="240">SUM(J701:L701)</f>
        <v>0</v>
      </c>
      <c r="N701" s="110">
        <f t="shared" si="237"/>
        <v>0</v>
      </c>
      <c r="O701" s="173">
        <f t="shared" si="238"/>
        <v>0</v>
      </c>
      <c r="P701" s="174">
        <f t="shared" si="239"/>
        <v>0</v>
      </c>
    </row>
    <row r="702" spans="1:16" ht="15.75" hidden="1" outlineLevel="1">
      <c r="A702" s="185">
        <f t="shared" si="231"/>
        <v>0</v>
      </c>
      <c r="B702" s="186" t="str">
        <f t="shared" si="230"/>
        <v>IDC</v>
      </c>
      <c r="C702" s="45" t="str">
        <f t="shared" si="232"/>
        <v>MERC/CAPEX/20162017/00227</v>
      </c>
      <c r="D702" s="160">
        <f t="shared" si="232"/>
        <v>42514</v>
      </c>
      <c r="E702" s="110">
        <f t="shared" si="232"/>
        <v>1.27</v>
      </c>
      <c r="F702" s="109">
        <f t="shared" si="233"/>
        <v>0</v>
      </c>
      <c r="G702" s="109">
        <f t="shared" si="234"/>
        <v>0</v>
      </c>
      <c r="H702" s="110">
        <f t="shared" si="235"/>
        <v>0</v>
      </c>
      <c r="I702" s="109">
        <f>'F4.2'!X12</f>
        <v>0</v>
      </c>
      <c r="J702" s="109">
        <f>'F4.2'!AW12</f>
        <v>0</v>
      </c>
      <c r="K702" s="110"/>
      <c r="L702" s="110"/>
      <c r="M702" s="110">
        <f t="shared" si="240"/>
        <v>0</v>
      </c>
      <c r="N702" s="110">
        <f t="shared" si="237"/>
        <v>0</v>
      </c>
      <c r="O702" s="173">
        <f t="shared" si="238"/>
        <v>0</v>
      </c>
      <c r="P702" s="174">
        <f t="shared" si="239"/>
        <v>0</v>
      </c>
    </row>
    <row r="703" spans="1:16" ht="31.5" hidden="1" outlineLevel="1">
      <c r="A703" s="177">
        <f t="shared" si="231"/>
        <v>8</v>
      </c>
      <c r="B703" s="178" t="str">
        <f t="shared" si="230"/>
        <v>Stack management by procurement of Bulldozer &amp; LOCO and CHP area schemes for performance &amp; unloading improvement</v>
      </c>
      <c r="C703" s="40" t="str">
        <f t="shared" si="232"/>
        <v>MERC/CAPEX/20162017/01426</v>
      </c>
      <c r="D703" s="159">
        <f t="shared" si="232"/>
        <v>42768</v>
      </c>
      <c r="E703" s="109">
        <f t="shared" si="232"/>
        <v>9.9669421487603316</v>
      </c>
      <c r="F703" s="109">
        <f t="shared" si="233"/>
        <v>0</v>
      </c>
      <c r="G703" s="109">
        <f t="shared" si="234"/>
        <v>0</v>
      </c>
      <c r="H703" s="109">
        <f t="shared" si="235"/>
        <v>0</v>
      </c>
      <c r="I703" s="109">
        <f>'F4.2'!X13</f>
        <v>0</v>
      </c>
      <c r="J703" s="109">
        <f>'F4.2'!AW13</f>
        <v>0</v>
      </c>
      <c r="K703" s="109"/>
      <c r="L703" s="109"/>
      <c r="M703" s="109">
        <f t="shared" si="240"/>
        <v>0</v>
      </c>
      <c r="N703" s="109">
        <f t="shared" si="237"/>
        <v>0</v>
      </c>
      <c r="O703" s="173">
        <f t="shared" si="238"/>
        <v>0</v>
      </c>
      <c r="P703" s="174">
        <f t="shared" si="239"/>
        <v>0</v>
      </c>
    </row>
    <row r="704" spans="1:16" ht="15.75" hidden="1" outlineLevel="1">
      <c r="A704" s="185">
        <f t="shared" si="231"/>
        <v>8.1</v>
      </c>
      <c r="B704" s="186" t="str">
        <f t="shared" si="230"/>
        <v>Procurement of Locomotive 800 HP (2 No.’s)</v>
      </c>
      <c r="C704" s="45" t="str">
        <f t="shared" si="232"/>
        <v>MERC/CAPEX/20162017/01426</v>
      </c>
      <c r="D704" s="160">
        <f t="shared" si="232"/>
        <v>42768</v>
      </c>
      <c r="E704" s="110">
        <f t="shared" si="232"/>
        <v>4.9504132231404956</v>
      </c>
      <c r="F704" s="109">
        <f t="shared" si="233"/>
        <v>4.8260800000000001</v>
      </c>
      <c r="G704" s="109">
        <f t="shared" si="234"/>
        <v>4.8260800000000001</v>
      </c>
      <c r="H704" s="110">
        <f t="shared" si="235"/>
        <v>0</v>
      </c>
      <c r="I704" s="109">
        <f>'F4.2'!X14</f>
        <v>0</v>
      </c>
      <c r="J704" s="109">
        <f>'F4.2'!AW14</f>
        <v>0</v>
      </c>
      <c r="K704" s="110"/>
      <c r="L704" s="110"/>
      <c r="M704" s="110">
        <f t="shared" si="240"/>
        <v>0</v>
      </c>
      <c r="N704" s="110">
        <f t="shared" si="237"/>
        <v>0</v>
      </c>
      <c r="O704" s="173">
        <f t="shared" si="238"/>
        <v>0</v>
      </c>
      <c r="P704" s="174">
        <f t="shared" si="239"/>
        <v>0</v>
      </c>
    </row>
    <row r="705" spans="1:16" ht="15.75" hidden="1" outlineLevel="1">
      <c r="A705" s="185">
        <f t="shared" si="231"/>
        <v>8.1999999999999993</v>
      </c>
      <c r="B705" s="186" t="str">
        <f t="shared" si="230"/>
        <v>Procurement of 2 No’s of Bulldozer Model D-155(2 No.’s)</v>
      </c>
      <c r="C705" s="45" t="str">
        <f t="shared" si="232"/>
        <v>MERC/CAPEX/20162017/01426</v>
      </c>
      <c r="D705" s="160">
        <f t="shared" si="232"/>
        <v>42768</v>
      </c>
      <c r="E705" s="110">
        <f t="shared" si="232"/>
        <v>2.5619834710743801</v>
      </c>
      <c r="F705" s="109">
        <f t="shared" si="233"/>
        <v>3.4747105785123966</v>
      </c>
      <c r="G705" s="109">
        <f t="shared" si="234"/>
        <v>3.4747105785123966</v>
      </c>
      <c r="H705" s="110">
        <f t="shared" si="235"/>
        <v>0</v>
      </c>
      <c r="I705" s="109">
        <f>'F4.2'!X15</f>
        <v>0</v>
      </c>
      <c r="J705" s="109">
        <f>'F4.2'!AW15</f>
        <v>0</v>
      </c>
      <c r="K705" s="110"/>
      <c r="L705" s="110"/>
      <c r="M705" s="110">
        <f t="shared" si="240"/>
        <v>0</v>
      </c>
      <c r="N705" s="110">
        <f t="shared" si="237"/>
        <v>0</v>
      </c>
      <c r="O705" s="173">
        <f t="shared" si="238"/>
        <v>0</v>
      </c>
      <c r="P705" s="174">
        <f t="shared" si="239"/>
        <v>0</v>
      </c>
    </row>
    <row r="706" spans="1:16" ht="15.75" hidden="1" outlineLevel="1">
      <c r="A706" s="185">
        <f t="shared" si="231"/>
        <v>8.3000000000000007</v>
      </c>
      <c r="B706" s="186" t="str">
        <f t="shared" si="230"/>
        <v>Modification below primary crusher chutes 15A/B &amp; Conv.02</v>
      </c>
      <c r="C706" s="45" t="str">
        <f t="shared" si="232"/>
        <v>MERC/CAPEX/20162017/01426</v>
      </c>
      <c r="D706" s="160">
        <f t="shared" si="232"/>
        <v>42768</v>
      </c>
      <c r="E706" s="110">
        <f t="shared" si="232"/>
        <v>0.42975206611570249</v>
      </c>
      <c r="F706" s="109">
        <f t="shared" si="233"/>
        <v>0.38033057851239671</v>
      </c>
      <c r="G706" s="109">
        <f t="shared" si="234"/>
        <v>0.38033057851239671</v>
      </c>
      <c r="H706" s="110">
        <f t="shared" si="235"/>
        <v>0</v>
      </c>
      <c r="I706" s="109">
        <f>'F4.2'!X16</f>
        <v>0</v>
      </c>
      <c r="J706" s="109">
        <f>'F4.2'!AW16</f>
        <v>0</v>
      </c>
      <c r="K706" s="110"/>
      <c r="L706" s="110"/>
      <c r="M706" s="110">
        <f t="shared" si="240"/>
        <v>0</v>
      </c>
      <c r="N706" s="110">
        <f t="shared" si="237"/>
        <v>0</v>
      </c>
      <c r="O706" s="173">
        <f t="shared" si="238"/>
        <v>0</v>
      </c>
      <c r="P706" s="174">
        <f t="shared" si="239"/>
        <v>0</v>
      </c>
    </row>
    <row r="707" spans="1:16" ht="15.75" hidden="1" outlineLevel="1">
      <c r="A707" s="185">
        <f t="shared" si="231"/>
        <v>8.4</v>
      </c>
      <c r="B707" s="186" t="str">
        <f t="shared" si="230"/>
        <v>New helical gear box for various conveyors</v>
      </c>
      <c r="C707" s="45" t="str">
        <f t="shared" si="232"/>
        <v>MERC/CAPEX/20162017/01426</v>
      </c>
      <c r="D707" s="160">
        <f t="shared" si="232"/>
        <v>42768</v>
      </c>
      <c r="E707" s="110">
        <f t="shared" si="232"/>
        <v>0.79338842975206614</v>
      </c>
      <c r="F707" s="109">
        <f t="shared" si="233"/>
        <v>0</v>
      </c>
      <c r="G707" s="109">
        <f t="shared" si="234"/>
        <v>0</v>
      </c>
      <c r="H707" s="110">
        <f t="shared" si="235"/>
        <v>0</v>
      </c>
      <c r="I707" s="109">
        <f>'F4.2'!X17</f>
        <v>0</v>
      </c>
      <c r="J707" s="109">
        <f>'F4.2'!AW17</f>
        <v>0</v>
      </c>
      <c r="K707" s="110"/>
      <c r="L707" s="110"/>
      <c r="M707" s="110">
        <f t="shared" si="240"/>
        <v>0</v>
      </c>
      <c r="N707" s="110">
        <f t="shared" si="237"/>
        <v>0</v>
      </c>
      <c r="O707" s="173">
        <f t="shared" si="238"/>
        <v>0</v>
      </c>
      <c r="P707" s="174">
        <f t="shared" si="239"/>
        <v>0</v>
      </c>
    </row>
    <row r="708" spans="1:16" ht="15.75" hidden="1" outlineLevel="1">
      <c r="A708" s="185">
        <f t="shared" si="231"/>
        <v>8.5</v>
      </c>
      <c r="B708" s="186" t="str">
        <f t="shared" si="230"/>
        <v xml:space="preserve">Procurement of Elecon Make Ring Granulator Type TK-09-38B </v>
      </c>
      <c r="C708" s="45" t="str">
        <f t="shared" si="232"/>
        <v>MERC/CAPEX/20162017/01426</v>
      </c>
      <c r="D708" s="160">
        <f t="shared" si="232"/>
        <v>42768</v>
      </c>
      <c r="E708" s="110">
        <f t="shared" si="232"/>
        <v>0.53719008264462809</v>
      </c>
      <c r="F708" s="109">
        <f t="shared" si="233"/>
        <v>0</v>
      </c>
      <c r="G708" s="109">
        <f t="shared" si="234"/>
        <v>0</v>
      </c>
      <c r="H708" s="110">
        <f t="shared" si="235"/>
        <v>0</v>
      </c>
      <c r="I708" s="109">
        <f>'F4.2'!X18</f>
        <v>0</v>
      </c>
      <c r="J708" s="109">
        <f>'F4.2'!AW18</f>
        <v>0</v>
      </c>
      <c r="K708" s="110"/>
      <c r="L708" s="110"/>
      <c r="M708" s="110">
        <f t="shared" si="240"/>
        <v>0</v>
      </c>
      <c r="N708" s="110">
        <f t="shared" si="237"/>
        <v>0</v>
      </c>
      <c r="O708" s="173">
        <f t="shared" si="238"/>
        <v>0</v>
      </c>
      <c r="P708" s="174">
        <f t="shared" si="239"/>
        <v>0</v>
      </c>
    </row>
    <row r="709" spans="1:16" ht="15.75" hidden="1" outlineLevel="1">
      <c r="A709" s="185">
        <f t="shared" si="231"/>
        <v>8.6</v>
      </c>
      <c r="B709" s="186" t="str">
        <f t="shared" si="230"/>
        <v>Procurement of Elecon Make Ring Granulator Type TK6 32B Ring Granulator</v>
      </c>
      <c r="C709" s="45" t="str">
        <f t="shared" si="232"/>
        <v>MERC/CAPEX/20162017/01426</v>
      </c>
      <c r="D709" s="160">
        <f t="shared" si="232"/>
        <v>42768</v>
      </c>
      <c r="E709" s="110">
        <f t="shared" si="232"/>
        <v>0.33884297520661155</v>
      </c>
      <c r="F709" s="109">
        <f t="shared" si="233"/>
        <v>0</v>
      </c>
      <c r="G709" s="109">
        <f t="shared" si="234"/>
        <v>0</v>
      </c>
      <c r="H709" s="110">
        <f t="shared" si="235"/>
        <v>0</v>
      </c>
      <c r="I709" s="109">
        <f>'F4.2'!X19</f>
        <v>0</v>
      </c>
      <c r="J709" s="109">
        <f>'F4.2'!AW19</f>
        <v>0</v>
      </c>
      <c r="K709" s="110"/>
      <c r="L709" s="110"/>
      <c r="M709" s="110">
        <f t="shared" si="240"/>
        <v>0</v>
      </c>
      <c r="N709" s="110">
        <f t="shared" si="237"/>
        <v>0</v>
      </c>
      <c r="O709" s="173">
        <f t="shared" si="238"/>
        <v>0</v>
      </c>
      <c r="P709" s="174">
        <f t="shared" si="239"/>
        <v>0</v>
      </c>
    </row>
    <row r="710" spans="1:16" ht="15.75" hidden="1" outlineLevel="1">
      <c r="A710" s="185">
        <f t="shared" si="231"/>
        <v>0</v>
      </c>
      <c r="B710" s="186" t="str">
        <f t="shared" si="230"/>
        <v>IDC</v>
      </c>
      <c r="C710" s="45" t="str">
        <f t="shared" si="232"/>
        <v>MERC/CAPEX/20162017/01426</v>
      </c>
      <c r="D710" s="160">
        <f t="shared" si="232"/>
        <v>42768</v>
      </c>
      <c r="E710" s="110">
        <f t="shared" si="232"/>
        <v>0.35537190082644626</v>
      </c>
      <c r="F710" s="109">
        <f t="shared" si="233"/>
        <v>0</v>
      </c>
      <c r="G710" s="109">
        <f t="shared" si="234"/>
        <v>0</v>
      </c>
      <c r="H710" s="110">
        <f t="shared" si="235"/>
        <v>0</v>
      </c>
      <c r="I710" s="109">
        <f>'F4.2'!X20</f>
        <v>0</v>
      </c>
      <c r="J710" s="109">
        <f>'F4.2'!AW20</f>
        <v>0</v>
      </c>
      <c r="K710" s="110"/>
      <c r="L710" s="110"/>
      <c r="M710" s="110">
        <f t="shared" si="240"/>
        <v>0</v>
      </c>
      <c r="N710" s="110">
        <f t="shared" si="237"/>
        <v>0</v>
      </c>
      <c r="O710" s="173">
        <f t="shared" si="238"/>
        <v>0</v>
      </c>
      <c r="P710" s="174">
        <f t="shared" si="239"/>
        <v>0</v>
      </c>
    </row>
    <row r="711" spans="1:16" ht="31.5" hidden="1" outlineLevel="1">
      <c r="A711" s="177">
        <f t="shared" si="231"/>
        <v>9</v>
      </c>
      <c r="B711" s="178" t="str">
        <f t="shared" si="230"/>
        <v>Construction of 1st raising of Ash bund from T.B.L. 258M to 264M at Bhusawal TPS</v>
      </c>
      <c r="C711" s="40" t="str">
        <f t="shared" si="232"/>
        <v>MERC/CAPEX/20172018/4267</v>
      </c>
      <c r="D711" s="159">
        <f t="shared" si="232"/>
        <v>43006</v>
      </c>
      <c r="E711" s="109">
        <f t="shared" si="232"/>
        <v>64.22</v>
      </c>
      <c r="F711" s="109">
        <f t="shared" si="233"/>
        <v>0</v>
      </c>
      <c r="G711" s="109">
        <f t="shared" si="234"/>
        <v>0</v>
      </c>
      <c r="H711" s="109">
        <f t="shared" si="235"/>
        <v>0</v>
      </c>
      <c r="I711" s="109">
        <f>'F4.2'!X21</f>
        <v>0</v>
      </c>
      <c r="J711" s="109">
        <f>'F4.2'!AW21</f>
        <v>0</v>
      </c>
      <c r="K711" s="109"/>
      <c r="L711" s="109"/>
      <c r="M711" s="109">
        <f t="shared" si="240"/>
        <v>0</v>
      </c>
      <c r="N711" s="109">
        <f t="shared" si="237"/>
        <v>0</v>
      </c>
      <c r="O711" s="173">
        <f t="shared" si="238"/>
        <v>0</v>
      </c>
      <c r="P711" s="174">
        <f t="shared" si="239"/>
        <v>0</v>
      </c>
    </row>
    <row r="712" spans="1:16" ht="31.5" hidden="1" outlineLevel="1">
      <c r="A712" s="185">
        <f t="shared" si="231"/>
        <v>9.1</v>
      </c>
      <c r="B712" s="186" t="str">
        <f t="shared" si="230"/>
        <v>Construction of 1st raising of Ash bund from T.B.L. 258M to 264M at Bhusawal TPS</v>
      </c>
      <c r="C712" s="45" t="str">
        <f t="shared" si="232"/>
        <v>MERC/CAPEX/20172018/4267</v>
      </c>
      <c r="D712" s="160">
        <f t="shared" si="232"/>
        <v>43006</v>
      </c>
      <c r="E712" s="110">
        <f t="shared" si="232"/>
        <v>64.22</v>
      </c>
      <c r="F712" s="109">
        <f t="shared" si="233"/>
        <v>64.498238246301369</v>
      </c>
      <c r="G712" s="109">
        <f t="shared" si="234"/>
        <v>64.498238246301369</v>
      </c>
      <c r="H712" s="110">
        <f t="shared" si="235"/>
        <v>0</v>
      </c>
      <c r="I712" s="109">
        <f>'F4.2'!X22</f>
        <v>0</v>
      </c>
      <c r="J712" s="109">
        <f>'F4.2'!AW22</f>
        <v>0</v>
      </c>
      <c r="K712" s="110"/>
      <c r="L712" s="110"/>
      <c r="M712" s="110">
        <f t="shared" si="240"/>
        <v>0</v>
      </c>
      <c r="N712" s="110">
        <f t="shared" si="237"/>
        <v>0</v>
      </c>
      <c r="O712" s="173">
        <f t="shared" si="238"/>
        <v>0</v>
      </c>
      <c r="P712" s="174">
        <f t="shared" si="239"/>
        <v>0</v>
      </c>
    </row>
    <row r="713" spans="1:16" ht="31.5" hidden="1" outlineLevel="1">
      <c r="A713" s="177">
        <f t="shared" si="231"/>
        <v>10</v>
      </c>
      <c r="B713" s="178" t="str">
        <f t="shared" si="230"/>
        <v>Augmentation of Ash Evacuation System &amp; Procurement of BCW Pump Motors at Bhusawal &amp; Khaperkheda TPS 500 MW Units</v>
      </c>
      <c r="C713" s="40" t="str">
        <f t="shared" si="232"/>
        <v>MERC/CAPEX/20172018/4782</v>
      </c>
      <c r="D713" s="159">
        <f t="shared" si="232"/>
        <v>43067</v>
      </c>
      <c r="E713" s="109">
        <f t="shared" si="232"/>
        <v>17.439999999999998</v>
      </c>
      <c r="F713" s="109">
        <f t="shared" si="233"/>
        <v>0</v>
      </c>
      <c r="G713" s="109">
        <f t="shared" si="234"/>
        <v>0</v>
      </c>
      <c r="H713" s="109">
        <f t="shared" si="235"/>
        <v>0</v>
      </c>
      <c r="I713" s="109">
        <f>'F4.2'!X23</f>
        <v>0</v>
      </c>
      <c r="J713" s="109">
        <f>'F4.2'!AW23</f>
        <v>0</v>
      </c>
      <c r="K713" s="109"/>
      <c r="L713" s="109"/>
      <c r="M713" s="109">
        <f t="shared" si="240"/>
        <v>0</v>
      </c>
      <c r="N713" s="109">
        <f t="shared" si="237"/>
        <v>0</v>
      </c>
      <c r="O713" s="173">
        <f t="shared" si="238"/>
        <v>0</v>
      </c>
      <c r="P713" s="174">
        <f t="shared" si="239"/>
        <v>0</v>
      </c>
    </row>
    <row r="714" spans="1:16" ht="31.5" hidden="1" outlineLevel="1">
      <c r="A714" s="185">
        <f t="shared" si="231"/>
        <v>10.1</v>
      </c>
      <c r="B714" s="186" t="str">
        <f t="shared" si="230"/>
        <v>Installation of standby Buffer Hopper parallel to existing pair of buffer hoppers</v>
      </c>
      <c r="C714" s="45" t="str">
        <f t="shared" si="232"/>
        <v>MERC/CAPEX/20172018/4782</v>
      </c>
      <c r="D714" s="160">
        <f t="shared" si="232"/>
        <v>43067</v>
      </c>
      <c r="E714" s="110">
        <f t="shared" si="232"/>
        <v>11.5</v>
      </c>
      <c r="F714" s="109">
        <f t="shared" si="233"/>
        <v>0</v>
      </c>
      <c r="G714" s="109">
        <f t="shared" si="234"/>
        <v>0</v>
      </c>
      <c r="H714" s="110">
        <f t="shared" si="235"/>
        <v>0</v>
      </c>
      <c r="I714" s="109">
        <f>'F4.2'!X24</f>
        <v>0</v>
      </c>
      <c r="J714" s="109">
        <f>'F4.2'!AW24</f>
        <v>0</v>
      </c>
      <c r="K714" s="110"/>
      <c r="L714" s="110"/>
      <c r="M714" s="110">
        <f t="shared" si="240"/>
        <v>0</v>
      </c>
      <c r="N714" s="110">
        <f t="shared" si="237"/>
        <v>0</v>
      </c>
      <c r="O714" s="173">
        <f t="shared" si="238"/>
        <v>0</v>
      </c>
      <c r="P714" s="174">
        <f t="shared" si="239"/>
        <v>0</v>
      </c>
    </row>
    <row r="715" spans="1:16" ht="31.5" hidden="1" outlineLevel="1">
      <c r="A715" s="185">
        <f t="shared" si="231"/>
        <v>10.199999999999999</v>
      </c>
      <c r="B715" s="186" t="str">
        <f t="shared" si="230"/>
        <v>Installation of additional vacuum pump for every two passes, near to intermediate hopper.</v>
      </c>
      <c r="C715" s="45" t="str">
        <f t="shared" si="232"/>
        <v>MERC/CAPEX/20172018/4782</v>
      </c>
      <c r="D715" s="160">
        <f t="shared" si="232"/>
        <v>43067</v>
      </c>
      <c r="E715" s="110">
        <f t="shared" si="232"/>
        <v>0.6</v>
      </c>
      <c r="F715" s="109">
        <f t="shared" si="233"/>
        <v>0</v>
      </c>
      <c r="G715" s="109">
        <f t="shared" si="234"/>
        <v>0</v>
      </c>
      <c r="H715" s="110">
        <f t="shared" si="235"/>
        <v>0</v>
      </c>
      <c r="I715" s="109">
        <f>'F4.2'!X25</f>
        <v>0</v>
      </c>
      <c r="J715" s="109">
        <f>'F4.2'!AW25</f>
        <v>0</v>
      </c>
      <c r="K715" s="110"/>
      <c r="L715" s="110"/>
      <c r="M715" s="110">
        <f t="shared" si="240"/>
        <v>0</v>
      </c>
      <c r="N715" s="110">
        <f t="shared" si="237"/>
        <v>0</v>
      </c>
      <c r="O715" s="173">
        <f t="shared" si="238"/>
        <v>0</v>
      </c>
      <c r="P715" s="174">
        <f t="shared" si="239"/>
        <v>0</v>
      </c>
    </row>
    <row r="716" spans="1:16" ht="63" hidden="1" outlineLevel="1">
      <c r="A716" s="185">
        <f t="shared" si="231"/>
        <v>10.3</v>
      </c>
      <c r="B716" s="186" t="str">
        <f t="shared" si="230"/>
        <v>Procurement of 02 Nos of M/s Torishima, Japan make, 350 KW, 6.6KV, Boiler Circulating Water (BCW) Pump Motors (without pump casing) with 02 lots of recommended Electrical &amp; C&amp;I spares for Bhusawal and Khaparkheda TPS 500MW.</v>
      </c>
      <c r="C716" s="45" t="str">
        <f t="shared" si="232"/>
        <v>MERC/CAPEX/20172018/4782</v>
      </c>
      <c r="D716" s="160">
        <f t="shared" si="232"/>
        <v>43067</v>
      </c>
      <c r="E716" s="110">
        <f t="shared" si="232"/>
        <v>4.24</v>
      </c>
      <c r="F716" s="109">
        <f t="shared" si="233"/>
        <v>4.6696428000000001</v>
      </c>
      <c r="G716" s="109">
        <f t="shared" si="234"/>
        <v>4.6696428000000001</v>
      </c>
      <c r="H716" s="110">
        <f t="shared" si="235"/>
        <v>0</v>
      </c>
      <c r="I716" s="109">
        <f>'F4.2'!X26</f>
        <v>0</v>
      </c>
      <c r="J716" s="109">
        <f>'F4.2'!AW26</f>
        <v>0</v>
      </c>
      <c r="K716" s="110"/>
      <c r="L716" s="110"/>
      <c r="M716" s="110">
        <f t="shared" si="240"/>
        <v>0</v>
      </c>
      <c r="N716" s="110">
        <f t="shared" si="237"/>
        <v>0</v>
      </c>
      <c r="O716" s="173">
        <f t="shared" si="238"/>
        <v>0</v>
      </c>
      <c r="P716" s="174">
        <f t="shared" si="239"/>
        <v>0</v>
      </c>
    </row>
    <row r="717" spans="1:16" ht="31.5" hidden="1" outlineLevel="1">
      <c r="A717" s="185">
        <f t="shared" si="231"/>
        <v>10.4</v>
      </c>
      <c r="B717" s="186" t="str">
        <f t="shared" si="230"/>
        <v>Procurement of complete ACVF drive module comprising of 2 Nos. of Supply and 3 Nos. of  Inverter modules for GEHO pumps</v>
      </c>
      <c r="C717" s="45" t="str">
        <f t="shared" si="232"/>
        <v>MERC/CAPEX/20172018/4782</v>
      </c>
      <c r="D717" s="160">
        <f t="shared" si="232"/>
        <v>43067</v>
      </c>
      <c r="E717" s="110">
        <f t="shared" si="232"/>
        <v>0.95</v>
      </c>
      <c r="F717" s="109">
        <f t="shared" si="233"/>
        <v>0.92864275500000004</v>
      </c>
      <c r="G717" s="109">
        <f t="shared" si="234"/>
        <v>0.92864275500000004</v>
      </c>
      <c r="H717" s="110">
        <f t="shared" si="235"/>
        <v>0</v>
      </c>
      <c r="I717" s="109">
        <f>'F4.2'!X27</f>
        <v>0</v>
      </c>
      <c r="J717" s="109">
        <f>'F4.2'!AW27</f>
        <v>0</v>
      </c>
      <c r="K717" s="110"/>
      <c r="L717" s="110"/>
      <c r="M717" s="110">
        <f t="shared" si="240"/>
        <v>0</v>
      </c>
      <c r="N717" s="110">
        <f t="shared" si="237"/>
        <v>0</v>
      </c>
      <c r="O717" s="173">
        <f t="shared" si="238"/>
        <v>0</v>
      </c>
      <c r="P717" s="174">
        <f t="shared" si="239"/>
        <v>0</v>
      </c>
    </row>
    <row r="718" spans="1:16" ht="31.5" hidden="1" outlineLevel="1">
      <c r="A718" s="185">
        <f t="shared" si="231"/>
        <v>10.5</v>
      </c>
      <c r="B718" s="186" t="str">
        <f t="shared" si="230"/>
        <v>Supply, erection and commissioning of 24VDC, 100A Float &amp; Float cum Boost Battery Charger with 325Ah Battery Bank for CWPH at BTPS 2x500 MW.</v>
      </c>
      <c r="C718" s="45" t="str">
        <f t="shared" si="232"/>
        <v>MERC/CAPEX/20172018/4782</v>
      </c>
      <c r="D718" s="160">
        <f t="shared" si="232"/>
        <v>43067</v>
      </c>
      <c r="E718" s="110">
        <f t="shared" si="232"/>
        <v>0.15</v>
      </c>
      <c r="F718" s="109">
        <f t="shared" si="233"/>
        <v>0.157884</v>
      </c>
      <c r="G718" s="109">
        <f t="shared" si="234"/>
        <v>0.157884</v>
      </c>
      <c r="H718" s="110">
        <f t="shared" si="235"/>
        <v>0</v>
      </c>
      <c r="I718" s="109">
        <f>'F4.2'!X28</f>
        <v>0</v>
      </c>
      <c r="J718" s="109">
        <f>'F4.2'!AW28</f>
        <v>0</v>
      </c>
      <c r="K718" s="110"/>
      <c r="L718" s="110"/>
      <c r="M718" s="110">
        <f t="shared" si="240"/>
        <v>0</v>
      </c>
      <c r="N718" s="110">
        <f t="shared" si="237"/>
        <v>0</v>
      </c>
      <c r="O718" s="173">
        <f t="shared" si="238"/>
        <v>0</v>
      </c>
      <c r="P718" s="174">
        <f t="shared" si="239"/>
        <v>0</v>
      </c>
    </row>
    <row r="719" spans="1:16" ht="15.75" hidden="1" outlineLevel="1">
      <c r="A719" s="185">
        <f t="shared" si="231"/>
        <v>0</v>
      </c>
      <c r="B719" s="186" t="str">
        <f t="shared" si="230"/>
        <v xml:space="preserve">IDC </v>
      </c>
      <c r="C719" s="45" t="str">
        <f t="shared" si="232"/>
        <v>MERC/CAPEX/20172018/4782</v>
      </c>
      <c r="D719" s="160">
        <f t="shared" si="232"/>
        <v>43067</v>
      </c>
      <c r="E719" s="110">
        <f t="shared" si="232"/>
        <v>0</v>
      </c>
      <c r="F719" s="109">
        <f t="shared" si="233"/>
        <v>0</v>
      </c>
      <c r="G719" s="109">
        <f t="shared" si="234"/>
        <v>0</v>
      </c>
      <c r="H719" s="110">
        <f t="shared" si="235"/>
        <v>0</v>
      </c>
      <c r="I719" s="109">
        <f>'F4.2'!X29</f>
        <v>0</v>
      </c>
      <c r="J719" s="109">
        <f>'F4.2'!AW29</f>
        <v>0</v>
      </c>
      <c r="K719" s="110"/>
      <c r="L719" s="110"/>
      <c r="M719" s="110">
        <f t="shared" si="240"/>
        <v>0</v>
      </c>
      <c r="N719" s="110">
        <f t="shared" si="237"/>
        <v>0</v>
      </c>
      <c r="O719" s="173">
        <f t="shared" si="238"/>
        <v>0</v>
      </c>
      <c r="P719" s="174">
        <f t="shared" si="239"/>
        <v>0</v>
      </c>
    </row>
    <row r="720" spans="1:16" ht="15.75" hidden="1" outlineLevel="1">
      <c r="A720" s="177">
        <f t="shared" si="231"/>
        <v>11</v>
      </c>
      <c r="B720" s="178" t="str">
        <f t="shared" si="230"/>
        <v>Various schemes for renovation of colony at Bhusawal TPS</v>
      </c>
      <c r="C720" s="40" t="str">
        <f t="shared" ref="C720:E739" si="241">C490</f>
        <v>MERC/CAPEX/20172018/0221</v>
      </c>
      <c r="D720" s="159">
        <f t="shared" si="241"/>
        <v>43143</v>
      </c>
      <c r="E720" s="109">
        <f t="shared" si="241"/>
        <v>19.334125999999998</v>
      </c>
      <c r="F720" s="109">
        <f t="shared" si="233"/>
        <v>0</v>
      </c>
      <c r="G720" s="109">
        <f t="shared" si="234"/>
        <v>0</v>
      </c>
      <c r="H720" s="109">
        <f t="shared" si="235"/>
        <v>0</v>
      </c>
      <c r="I720" s="109">
        <f>'F4.2'!X30</f>
        <v>0</v>
      </c>
      <c r="J720" s="109">
        <f>'F4.2'!AW30</f>
        <v>0</v>
      </c>
      <c r="K720" s="109"/>
      <c r="L720" s="109"/>
      <c r="M720" s="109">
        <f t="shared" si="240"/>
        <v>0</v>
      </c>
      <c r="N720" s="109">
        <f t="shared" si="237"/>
        <v>0</v>
      </c>
      <c r="O720" s="173">
        <f t="shared" si="238"/>
        <v>0</v>
      </c>
      <c r="P720" s="174">
        <f t="shared" si="239"/>
        <v>0</v>
      </c>
    </row>
    <row r="721" spans="1:16" ht="15.75" hidden="1" outlineLevel="1">
      <c r="A721" s="185">
        <f t="shared" si="231"/>
        <v>11.1</v>
      </c>
      <c r="B721" s="186" t="str">
        <f t="shared" si="230"/>
        <v>Renovation of staff quarters &amp; related work at BTPS Deepnagar</v>
      </c>
      <c r="C721" s="45" t="str">
        <f t="shared" si="241"/>
        <v>MERC/CAPEX/20172018/0221</v>
      </c>
      <c r="D721" s="160">
        <f t="shared" si="241"/>
        <v>43143</v>
      </c>
      <c r="E721" s="110">
        <f t="shared" si="241"/>
        <v>7.0209999999999999</v>
      </c>
      <c r="F721" s="109">
        <f t="shared" si="233"/>
        <v>5.45837182</v>
      </c>
      <c r="G721" s="109">
        <f t="shared" si="234"/>
        <v>5.45837182</v>
      </c>
      <c r="H721" s="110">
        <f t="shared" si="235"/>
        <v>0</v>
      </c>
      <c r="I721" s="109">
        <f>'F4.2'!X31</f>
        <v>0</v>
      </c>
      <c r="J721" s="109">
        <f>'F4.2'!AW31</f>
        <v>0</v>
      </c>
      <c r="K721" s="110"/>
      <c r="L721" s="110"/>
      <c r="M721" s="110">
        <f t="shared" si="240"/>
        <v>0</v>
      </c>
      <c r="N721" s="110">
        <f t="shared" si="237"/>
        <v>0</v>
      </c>
      <c r="O721" s="173">
        <f t="shared" si="238"/>
        <v>0</v>
      </c>
      <c r="P721" s="174">
        <f t="shared" si="239"/>
        <v>0</v>
      </c>
    </row>
    <row r="722" spans="1:16" ht="15.75" hidden="1" outlineLevel="1">
      <c r="A722" s="185">
        <f t="shared" si="231"/>
        <v>11.2</v>
      </c>
      <c r="B722" s="186" t="str">
        <f t="shared" si="230"/>
        <v>Colony Internal Roads at BTPS, Deepnagar</v>
      </c>
      <c r="C722" s="45" t="str">
        <f t="shared" si="241"/>
        <v>MERC/CAPEX/20172018/0221</v>
      </c>
      <c r="D722" s="160">
        <f t="shared" si="241"/>
        <v>43143</v>
      </c>
      <c r="E722" s="110">
        <f t="shared" si="241"/>
        <v>3.85</v>
      </c>
      <c r="F722" s="109">
        <f t="shared" si="233"/>
        <v>3.2500731940000001</v>
      </c>
      <c r="G722" s="109">
        <f t="shared" si="234"/>
        <v>3.2514022229999999</v>
      </c>
      <c r="H722" s="110">
        <f t="shared" si="235"/>
        <v>-1.3290289999998706E-3</v>
      </c>
      <c r="I722" s="109">
        <f>'F4.2'!X32</f>
        <v>0</v>
      </c>
      <c r="J722" s="109">
        <f>'F4.2'!AW32</f>
        <v>0</v>
      </c>
      <c r="K722" s="110"/>
      <c r="L722" s="110"/>
      <c r="M722" s="110">
        <f t="shared" si="240"/>
        <v>0</v>
      </c>
      <c r="N722" s="110">
        <f t="shared" si="237"/>
        <v>-1.3290289999998706E-3</v>
      </c>
      <c r="O722" s="173">
        <f t="shared" si="238"/>
        <v>0</v>
      </c>
      <c r="P722" s="174">
        <f t="shared" si="239"/>
        <v>0</v>
      </c>
    </row>
    <row r="723" spans="1:16" ht="15.75" hidden="1" outlineLevel="1">
      <c r="A723" s="185">
        <f t="shared" si="231"/>
        <v>11.3</v>
      </c>
      <c r="B723" s="186" t="str">
        <f t="shared" si="230"/>
        <v>Water supply , sanitary &amp; drainage works at BTPS, Deepnagar</v>
      </c>
      <c r="C723" s="45" t="str">
        <f t="shared" si="241"/>
        <v>MERC/CAPEX/20172018/0221</v>
      </c>
      <c r="D723" s="160">
        <f t="shared" si="241"/>
        <v>43143</v>
      </c>
      <c r="E723" s="110">
        <f t="shared" si="241"/>
        <v>7.3</v>
      </c>
      <c r="F723" s="109">
        <f t="shared" si="233"/>
        <v>5.8360794</v>
      </c>
      <c r="G723" s="109">
        <f t="shared" si="234"/>
        <v>5.8108501159999992</v>
      </c>
      <c r="H723" s="110">
        <f t="shared" si="235"/>
        <v>2.5229284000000796E-2</v>
      </c>
      <c r="I723" s="109">
        <f>'F4.2'!X33</f>
        <v>0</v>
      </c>
      <c r="J723" s="109">
        <f>'F4.2'!AW33</f>
        <v>0</v>
      </c>
      <c r="K723" s="110"/>
      <c r="L723" s="110"/>
      <c r="M723" s="110">
        <f t="shared" si="240"/>
        <v>0</v>
      </c>
      <c r="N723" s="110">
        <f t="shared" si="237"/>
        <v>2.5229284000000796E-2</v>
      </c>
      <c r="O723" s="173">
        <f t="shared" si="238"/>
        <v>0</v>
      </c>
      <c r="P723" s="174">
        <f t="shared" si="239"/>
        <v>0</v>
      </c>
    </row>
    <row r="724" spans="1:16" ht="15.75" hidden="1" outlineLevel="1">
      <c r="A724" s="185">
        <f t="shared" si="231"/>
        <v>11.4</v>
      </c>
      <c r="B724" s="186" t="str">
        <f t="shared" si="230"/>
        <v>Plinth protection to existing buildings at BTPS, Deepnagar</v>
      </c>
      <c r="C724" s="45" t="str">
        <f t="shared" si="241"/>
        <v>MERC/CAPEX/20172018/0221</v>
      </c>
      <c r="D724" s="160">
        <f t="shared" si="241"/>
        <v>43143</v>
      </c>
      <c r="E724" s="110">
        <f t="shared" si="241"/>
        <v>1.1631259999999999</v>
      </c>
      <c r="F724" s="109">
        <f t="shared" si="233"/>
        <v>0.91823160000000004</v>
      </c>
      <c r="G724" s="109">
        <f t="shared" si="234"/>
        <v>0.91823162200000008</v>
      </c>
      <c r="H724" s="110">
        <f t="shared" si="235"/>
        <v>-2.2000000043931323E-8</v>
      </c>
      <c r="I724" s="109">
        <f>'F4.2'!X34</f>
        <v>0</v>
      </c>
      <c r="J724" s="109">
        <f>'F4.2'!AW34</f>
        <v>0</v>
      </c>
      <c r="K724" s="110"/>
      <c r="L724" s="110"/>
      <c r="M724" s="110">
        <f t="shared" si="240"/>
        <v>0</v>
      </c>
      <c r="N724" s="110">
        <f t="shared" si="237"/>
        <v>-2.2000000043931323E-8</v>
      </c>
      <c r="O724" s="173">
        <f t="shared" si="238"/>
        <v>0</v>
      </c>
      <c r="P724" s="174">
        <f t="shared" si="239"/>
        <v>0</v>
      </c>
    </row>
    <row r="725" spans="1:16" ht="47.25" hidden="1" outlineLevel="1">
      <c r="A725" s="177">
        <f t="shared" si="231"/>
        <v>12</v>
      </c>
      <c r="B725" s="178" t="str">
        <f t="shared" si="230"/>
        <v>Pipeline from River Water Pump House (RWPH) to aquaduct over Bhogawati River and Other allied power house road works under DPR scheme at BTPS, Bhusawal</v>
      </c>
      <c r="C725" s="40" t="str">
        <f t="shared" si="241"/>
        <v>MERC/CAPEX/2018-2019/0104</v>
      </c>
      <c r="D725" s="159">
        <f t="shared" si="241"/>
        <v>43559</v>
      </c>
      <c r="E725" s="109">
        <f t="shared" si="241"/>
        <v>13.1172</v>
      </c>
      <c r="F725" s="109">
        <f t="shared" si="233"/>
        <v>0</v>
      </c>
      <c r="G725" s="109">
        <f t="shared" si="234"/>
        <v>0</v>
      </c>
      <c r="H725" s="109">
        <f t="shared" si="235"/>
        <v>0</v>
      </c>
      <c r="I725" s="109">
        <f>'F4.2'!X35</f>
        <v>0</v>
      </c>
      <c r="J725" s="109">
        <f>'F4.2'!AW35</f>
        <v>0</v>
      </c>
      <c r="K725" s="109"/>
      <c r="L725" s="109"/>
      <c r="M725" s="109">
        <f t="shared" si="240"/>
        <v>0</v>
      </c>
      <c r="N725" s="109">
        <f t="shared" si="237"/>
        <v>0</v>
      </c>
      <c r="O725" s="173">
        <f t="shared" si="238"/>
        <v>0</v>
      </c>
      <c r="P725" s="174">
        <f t="shared" si="239"/>
        <v>0</v>
      </c>
    </row>
    <row r="726" spans="1:16" ht="47.25" hidden="1" outlineLevel="1">
      <c r="A726" s="263">
        <f t="shared" si="231"/>
        <v>12.1</v>
      </c>
      <c r="B726" s="264" t="str">
        <f t="shared" si="230"/>
        <v>Providing supplying laying, jointing, testing and commissioning of 1650 mm Ø ID 8 mm thick M.S. pipeline for raw water supply from RWPH to aquaduct over Bhogawati river at, BTPS, Bhusawal.</v>
      </c>
      <c r="C726" s="45" t="str">
        <f t="shared" si="241"/>
        <v>MERC/CAPEX/2018-2019/0104</v>
      </c>
      <c r="D726" s="160">
        <f t="shared" si="241"/>
        <v>43559</v>
      </c>
      <c r="E726" s="110">
        <f t="shared" si="241"/>
        <v>7.2569999999999997</v>
      </c>
      <c r="F726" s="109">
        <f t="shared" si="233"/>
        <v>0</v>
      </c>
      <c r="G726" s="109">
        <f t="shared" si="234"/>
        <v>0</v>
      </c>
      <c r="H726" s="110">
        <f t="shared" si="235"/>
        <v>0</v>
      </c>
      <c r="I726" s="109">
        <f>'F4.2'!X36</f>
        <v>0</v>
      </c>
      <c r="J726" s="109">
        <f>'F4.2'!AW36</f>
        <v>0</v>
      </c>
      <c r="K726" s="110"/>
      <c r="L726" s="110"/>
      <c r="M726" s="110">
        <f t="shared" si="240"/>
        <v>0</v>
      </c>
      <c r="N726" s="110">
        <f t="shared" si="237"/>
        <v>0</v>
      </c>
      <c r="O726" s="173">
        <f t="shared" si="238"/>
        <v>0</v>
      </c>
      <c r="P726" s="174">
        <f t="shared" si="239"/>
        <v>0</v>
      </c>
    </row>
    <row r="727" spans="1:16" ht="31.5" hidden="1" outlineLevel="1">
      <c r="A727" s="263">
        <f t="shared" si="231"/>
        <v>12.2</v>
      </c>
      <c r="B727" s="264" t="str">
        <f t="shared" si="230"/>
        <v>Construction of WBM and Bituminous road along inlet &amp; outlet canals and concreate road along periphery of Major store at BTPS, Bhusawal.</v>
      </c>
      <c r="C727" s="45" t="str">
        <f t="shared" si="241"/>
        <v>MERC/CAPEX/2018-2019/0104</v>
      </c>
      <c r="D727" s="160">
        <f t="shared" si="241"/>
        <v>43559</v>
      </c>
      <c r="E727" s="110">
        <f t="shared" si="241"/>
        <v>4.22</v>
      </c>
      <c r="F727" s="109">
        <f t="shared" si="233"/>
        <v>3.8304708600000001</v>
      </c>
      <c r="G727" s="109">
        <f t="shared" si="234"/>
        <v>3.8304708869999997</v>
      </c>
      <c r="H727" s="110">
        <f t="shared" si="235"/>
        <v>-2.6999999569454758E-8</v>
      </c>
      <c r="I727" s="109">
        <f>'F4.2'!X37</f>
        <v>0</v>
      </c>
      <c r="J727" s="109">
        <f>'F4.2'!AW37</f>
        <v>0</v>
      </c>
      <c r="K727" s="110"/>
      <c r="L727" s="110"/>
      <c r="M727" s="110">
        <f t="shared" si="240"/>
        <v>0</v>
      </c>
      <c r="N727" s="110">
        <f t="shared" si="237"/>
        <v>-2.6999999569454758E-8</v>
      </c>
      <c r="O727" s="173">
        <f t="shared" si="238"/>
        <v>0</v>
      </c>
      <c r="P727" s="174">
        <f t="shared" si="239"/>
        <v>0</v>
      </c>
    </row>
    <row r="728" spans="1:16" ht="31.5" hidden="1" outlineLevel="1">
      <c r="A728" s="185">
        <f t="shared" si="231"/>
        <v>12.3</v>
      </c>
      <c r="B728" s="186" t="str">
        <f t="shared" si="230"/>
        <v>Work of construction of self-supporting steel roofing system for a major store godown shed of span 25M at BTPS, Deepnagar.</v>
      </c>
      <c r="C728" s="45" t="str">
        <f t="shared" si="241"/>
        <v>MERC/CAPEX/2018-2019/0104</v>
      </c>
      <c r="D728" s="160">
        <f t="shared" si="241"/>
        <v>43559</v>
      </c>
      <c r="E728" s="110">
        <f t="shared" si="241"/>
        <v>1.6401999999999999</v>
      </c>
      <c r="F728" s="109">
        <f t="shared" si="233"/>
        <v>0.27</v>
      </c>
      <c r="G728" s="109">
        <f t="shared" si="234"/>
        <v>1.6376399460000002</v>
      </c>
      <c r="H728" s="110">
        <f t="shared" si="235"/>
        <v>-1.3676399460000002</v>
      </c>
      <c r="I728" s="109">
        <f>'F4.2'!X38</f>
        <v>0</v>
      </c>
      <c r="J728" s="109">
        <f>'F4.2'!AW38</f>
        <v>0</v>
      </c>
      <c r="K728" s="110"/>
      <c r="L728" s="110"/>
      <c r="M728" s="110">
        <f t="shared" si="240"/>
        <v>0</v>
      </c>
      <c r="N728" s="110">
        <f t="shared" si="237"/>
        <v>-1.3676399460000002</v>
      </c>
      <c r="O728" s="173">
        <f t="shared" si="238"/>
        <v>0</v>
      </c>
      <c r="P728" s="174">
        <f t="shared" si="239"/>
        <v>0</v>
      </c>
    </row>
    <row r="729" spans="1:16" ht="15.75" hidden="1" outlineLevel="1">
      <c r="A729" s="263">
        <f t="shared" si="231"/>
        <v>0</v>
      </c>
      <c r="B729" s="264" t="str">
        <f t="shared" si="230"/>
        <v>IDC</v>
      </c>
      <c r="C729" s="45" t="str">
        <f t="shared" si="241"/>
        <v>MERC/CAPEX/2018-2019/0104</v>
      </c>
      <c r="D729" s="160">
        <f t="shared" si="241"/>
        <v>43559</v>
      </c>
      <c r="E729" s="110">
        <f t="shared" si="241"/>
        <v>0</v>
      </c>
      <c r="F729" s="109">
        <f t="shared" si="233"/>
        <v>0.14917520000000001</v>
      </c>
      <c r="G729" s="109">
        <f t="shared" si="234"/>
        <v>0.14917520000000001</v>
      </c>
      <c r="H729" s="110">
        <f t="shared" si="235"/>
        <v>0</v>
      </c>
      <c r="I729" s="109">
        <f>'F4.2'!X39</f>
        <v>0</v>
      </c>
      <c r="J729" s="109">
        <f>'F4.2'!AW39</f>
        <v>0</v>
      </c>
      <c r="K729" s="110"/>
      <c r="L729" s="110"/>
      <c r="M729" s="110">
        <f t="shared" si="240"/>
        <v>0</v>
      </c>
      <c r="N729" s="110">
        <f t="shared" si="237"/>
        <v>0</v>
      </c>
      <c r="O729" s="173">
        <f t="shared" si="238"/>
        <v>0</v>
      </c>
      <c r="P729" s="174">
        <f t="shared" si="239"/>
        <v>0</v>
      </c>
    </row>
    <row r="730" spans="1:16" ht="47.25" hidden="1" outlineLevel="1">
      <c r="A730" s="177">
        <f t="shared" si="231"/>
        <v>13</v>
      </c>
      <c r="B730" s="178" t="str">
        <f t="shared" si="230"/>
        <v>Supply, erection, commissioning &amp; site testing of 220 V, 2035 AH, Station Battery Sets (4 Nos.) and 24 V, 2250 AH, SG/TG &amp; BOP Battery Sets (8 Nos.) for U# 4 &amp; 5 along with accessories at 2 x 500 MW BTPS, Bhusawal</v>
      </c>
      <c r="C730" s="40" t="str">
        <f t="shared" si="241"/>
        <v>MERC/CAPEX/2017-2018/1226</v>
      </c>
      <c r="D730" s="159">
        <f t="shared" si="241"/>
        <v>43322</v>
      </c>
      <c r="E730" s="109">
        <f t="shared" si="241"/>
        <v>11.59</v>
      </c>
      <c r="F730" s="109">
        <f t="shared" si="233"/>
        <v>0</v>
      </c>
      <c r="G730" s="109">
        <f t="shared" si="234"/>
        <v>0</v>
      </c>
      <c r="H730" s="109">
        <f t="shared" si="235"/>
        <v>0</v>
      </c>
      <c r="I730" s="109">
        <f>'F4.2'!X40</f>
        <v>0</v>
      </c>
      <c r="J730" s="109">
        <f>'F4.2'!AW40</f>
        <v>0</v>
      </c>
      <c r="K730" s="109"/>
      <c r="L730" s="109"/>
      <c r="M730" s="109">
        <f t="shared" si="240"/>
        <v>0</v>
      </c>
      <c r="N730" s="109">
        <f t="shared" si="237"/>
        <v>0</v>
      </c>
      <c r="O730" s="173">
        <f t="shared" si="238"/>
        <v>0</v>
      </c>
      <c r="P730" s="174">
        <f t="shared" si="239"/>
        <v>0</v>
      </c>
    </row>
    <row r="731" spans="1:16" ht="47.25" hidden="1" outlineLevel="1">
      <c r="A731" s="185">
        <f t="shared" si="231"/>
        <v>13.1</v>
      </c>
      <c r="B731" s="186" t="str">
        <f t="shared" si="230"/>
        <v>Supply, erection, commissioning &amp; site testing of 220V, 2035 AH Station Battery Sets (02 Nos.) and 24V, 2250AH, SG/TG &amp; BOP Battery Set (04 Nos.) along with accessories for Unit No.5 at BTPS 2x500MW.</v>
      </c>
      <c r="C731" s="45" t="str">
        <f t="shared" si="241"/>
        <v>MERC/CAPEX/2017-2018/1226</v>
      </c>
      <c r="D731" s="160">
        <f t="shared" si="241"/>
        <v>43322</v>
      </c>
      <c r="E731" s="110">
        <f t="shared" si="241"/>
        <v>5.7949999999999999</v>
      </c>
      <c r="F731" s="109">
        <f t="shared" si="233"/>
        <v>6.3739579500000003</v>
      </c>
      <c r="G731" s="109">
        <f t="shared" si="234"/>
        <v>6.3739579500000003</v>
      </c>
      <c r="H731" s="110">
        <f t="shared" si="235"/>
        <v>0</v>
      </c>
      <c r="I731" s="109">
        <f>'F4.2'!X41</f>
        <v>0</v>
      </c>
      <c r="J731" s="109">
        <f>'F4.2'!AW41</f>
        <v>0</v>
      </c>
      <c r="K731" s="110"/>
      <c r="L731" s="110"/>
      <c r="M731" s="110">
        <f t="shared" si="240"/>
        <v>0</v>
      </c>
      <c r="N731" s="110">
        <f t="shared" si="237"/>
        <v>0</v>
      </c>
      <c r="O731" s="173">
        <f t="shared" si="238"/>
        <v>0</v>
      </c>
      <c r="P731" s="174">
        <f t="shared" si="239"/>
        <v>0</v>
      </c>
    </row>
    <row r="732" spans="1:16" ht="47.25" hidden="1" outlineLevel="1">
      <c r="A732" s="185">
        <f t="shared" si="231"/>
        <v>13.2</v>
      </c>
      <c r="B732" s="186" t="str">
        <f t="shared" si="230"/>
        <v>Supply, erection, commissioning &amp; site testing of 220V, 2035 AH Station Battery Sets (02 Nos.) and 24V, 2250AH, SG/TG &amp; BOP Battery Set (04 Nos.) along with accessories for Unit No.4 at BTPS 2x500MW.</v>
      </c>
      <c r="C732" s="45" t="str">
        <f t="shared" si="241"/>
        <v>MERC/CAPEX/2017-2018/1226</v>
      </c>
      <c r="D732" s="160">
        <f t="shared" si="241"/>
        <v>43322</v>
      </c>
      <c r="E732" s="110">
        <f t="shared" si="241"/>
        <v>5.7949999999999999</v>
      </c>
      <c r="F732" s="109">
        <f t="shared" si="233"/>
        <v>6.3227326000000001</v>
      </c>
      <c r="G732" s="109">
        <f t="shared" si="234"/>
        <v>6.3227326000000001</v>
      </c>
      <c r="H732" s="110">
        <f t="shared" si="235"/>
        <v>0</v>
      </c>
      <c r="I732" s="109">
        <f>'F4.2'!X42</f>
        <v>0</v>
      </c>
      <c r="J732" s="109">
        <f>'F4.2'!AW42</f>
        <v>0</v>
      </c>
      <c r="K732" s="110"/>
      <c r="L732" s="110"/>
      <c r="M732" s="110">
        <f t="shared" si="240"/>
        <v>0</v>
      </c>
      <c r="N732" s="110">
        <f t="shared" si="237"/>
        <v>0</v>
      </c>
      <c r="O732" s="173">
        <f t="shared" si="238"/>
        <v>0</v>
      </c>
      <c r="P732" s="174">
        <f t="shared" si="239"/>
        <v>0</v>
      </c>
    </row>
    <row r="733" spans="1:16" ht="31.5" hidden="1" outlineLevel="1">
      <c r="A733" s="177">
        <f t="shared" si="231"/>
        <v>15</v>
      </c>
      <c r="B733" s="178" t="str">
        <f t="shared" si="230"/>
        <v>Flue Gas Desulphurization (FGD) System for 500 MW Units (Total 8 Nos) of MSPGCL</v>
      </c>
      <c r="C733" s="40" t="str">
        <f t="shared" si="241"/>
        <v>MERC/CAPEX/2020-2021/WFH/SBR/45</v>
      </c>
      <c r="D733" s="159">
        <f t="shared" si="241"/>
        <v>44232</v>
      </c>
      <c r="E733" s="109">
        <f t="shared" si="241"/>
        <v>869.5</v>
      </c>
      <c r="F733" s="109">
        <f t="shared" si="233"/>
        <v>0</v>
      </c>
      <c r="G733" s="109">
        <f t="shared" si="234"/>
        <v>0</v>
      </c>
      <c r="H733" s="109">
        <f t="shared" si="235"/>
        <v>0</v>
      </c>
      <c r="I733" s="109">
        <f>'F4.2'!X43</f>
        <v>0</v>
      </c>
      <c r="J733" s="109">
        <f>'F4.2'!AW43</f>
        <v>0</v>
      </c>
      <c r="K733" s="109"/>
      <c r="L733" s="109"/>
      <c r="M733" s="109">
        <f t="shared" si="240"/>
        <v>0</v>
      </c>
      <c r="N733" s="109">
        <f t="shared" si="237"/>
        <v>0</v>
      </c>
      <c r="O733" s="173">
        <f t="shared" si="238"/>
        <v>0</v>
      </c>
      <c r="P733" s="174">
        <f t="shared" si="239"/>
        <v>0</v>
      </c>
    </row>
    <row r="734" spans="1:16" ht="31.5" hidden="1" outlineLevel="1">
      <c r="A734" s="194">
        <f t="shared" si="231"/>
        <v>15.1</v>
      </c>
      <c r="B734" s="195" t="str">
        <f t="shared" si="230"/>
        <v>Flue Gas Desulphurization (FGD) System for Bhusawal Unit 4-5</v>
      </c>
      <c r="C734" s="49" t="str">
        <f t="shared" si="241"/>
        <v>MERC/CAPEX/2020-2021/WFH/SBR/45</v>
      </c>
      <c r="D734" s="160">
        <f t="shared" si="241"/>
        <v>44232</v>
      </c>
      <c r="E734" s="111">
        <f t="shared" si="241"/>
        <v>830.4</v>
      </c>
      <c r="F734" s="109">
        <f t="shared" si="233"/>
        <v>127.37</v>
      </c>
      <c r="G734" s="109">
        <f t="shared" si="234"/>
        <v>127.37</v>
      </c>
      <c r="H734" s="111">
        <f t="shared" si="235"/>
        <v>0</v>
      </c>
      <c r="I734" s="109">
        <f>'F4.2'!X44</f>
        <v>467.04</v>
      </c>
      <c r="J734" s="109">
        <f>'F4.2'!AW44</f>
        <v>467.04</v>
      </c>
      <c r="K734" s="111"/>
      <c r="L734" s="111"/>
      <c r="M734" s="111">
        <f t="shared" si="240"/>
        <v>467.04</v>
      </c>
      <c r="N734" s="111">
        <f t="shared" si="237"/>
        <v>0</v>
      </c>
      <c r="O734" s="173">
        <f t="shared" si="238"/>
        <v>467.04</v>
      </c>
      <c r="P734" s="174">
        <f t="shared" si="239"/>
        <v>0</v>
      </c>
    </row>
    <row r="735" spans="1:16" ht="31.5" hidden="1" outlineLevel="1">
      <c r="A735" s="194">
        <f t="shared" si="231"/>
        <v>0</v>
      </c>
      <c r="B735" s="199" t="str">
        <f t="shared" si="230"/>
        <v>IDC</v>
      </c>
      <c r="C735" s="49" t="str">
        <f t="shared" si="241"/>
        <v>MERC/CAPEX/2020-2021/WFH/SBR/45</v>
      </c>
      <c r="D735" s="160">
        <f t="shared" si="241"/>
        <v>44232</v>
      </c>
      <c r="E735" s="111">
        <f t="shared" si="241"/>
        <v>39.1</v>
      </c>
      <c r="F735" s="109">
        <f t="shared" si="233"/>
        <v>0</v>
      </c>
      <c r="G735" s="109">
        <f t="shared" si="234"/>
        <v>0</v>
      </c>
      <c r="H735" s="111">
        <f t="shared" si="235"/>
        <v>0</v>
      </c>
      <c r="I735" s="109">
        <f>'F4.2'!X45</f>
        <v>0</v>
      </c>
      <c r="J735" s="109">
        <f>'F4.2'!AW45</f>
        <v>0</v>
      </c>
      <c r="K735" s="111"/>
      <c r="L735" s="111"/>
      <c r="M735" s="111">
        <f t="shared" si="240"/>
        <v>0</v>
      </c>
      <c r="N735" s="111">
        <f t="shared" si="237"/>
        <v>0</v>
      </c>
      <c r="O735" s="173">
        <f t="shared" si="238"/>
        <v>0</v>
      </c>
      <c r="P735" s="174">
        <f t="shared" si="239"/>
        <v>0</v>
      </c>
    </row>
    <row r="736" spans="1:16" ht="31.5" hidden="1" outlineLevel="1">
      <c r="A736" s="177">
        <f t="shared" si="231"/>
        <v>16</v>
      </c>
      <c r="B736" s="178" t="str">
        <f t="shared" si="230"/>
        <v>Procurement of two BFP Cartridges &amp; one rotor of Turbine driven BFP &amp; at 500MW BTPS, Bhusawal</v>
      </c>
      <c r="C736" s="40" t="str">
        <f t="shared" si="241"/>
        <v>MERC/CAPEX/2020-2021/WFO/SBR/49</v>
      </c>
      <c r="D736" s="159">
        <f t="shared" si="241"/>
        <v>44263</v>
      </c>
      <c r="E736" s="109">
        <f t="shared" si="241"/>
        <v>10.520000000000001</v>
      </c>
      <c r="F736" s="109">
        <f t="shared" si="233"/>
        <v>0</v>
      </c>
      <c r="G736" s="109">
        <f t="shared" si="234"/>
        <v>0</v>
      </c>
      <c r="H736" s="109">
        <f t="shared" si="235"/>
        <v>0</v>
      </c>
      <c r="I736" s="109">
        <f>'F4.2'!X46</f>
        <v>0</v>
      </c>
      <c r="J736" s="109">
        <f>'F4.2'!AW46</f>
        <v>0</v>
      </c>
      <c r="K736" s="109"/>
      <c r="L736" s="109"/>
      <c r="M736" s="109">
        <f t="shared" si="240"/>
        <v>0</v>
      </c>
      <c r="N736" s="109">
        <f t="shared" si="237"/>
        <v>0</v>
      </c>
      <c r="O736" s="173">
        <f t="shared" si="238"/>
        <v>0</v>
      </c>
      <c r="P736" s="174">
        <f t="shared" si="239"/>
        <v>0</v>
      </c>
    </row>
    <row r="737" spans="1:16" ht="31.5" hidden="1" outlineLevel="1">
      <c r="A737" s="194">
        <f t="shared" si="231"/>
        <v>16.100000000000001</v>
      </c>
      <c r="B737" s="199" t="str">
        <f t="shared" si="230"/>
        <v>Procurement of two BFP Cartridges at 500MW BTPS, Bhusawal</v>
      </c>
      <c r="C737" s="49" t="str">
        <f t="shared" si="241"/>
        <v>MERC/CAPEX/2020-2021/WFO/SBR/49</v>
      </c>
      <c r="D737" s="160">
        <f t="shared" si="241"/>
        <v>44263</v>
      </c>
      <c r="E737" s="111">
        <f t="shared" si="241"/>
        <v>3.84</v>
      </c>
      <c r="F737" s="109">
        <f t="shared" si="233"/>
        <v>2.2399997760000003</v>
      </c>
      <c r="G737" s="109">
        <f t="shared" si="234"/>
        <v>2.2399997760000003</v>
      </c>
      <c r="H737" s="111">
        <f t="shared" si="235"/>
        <v>0</v>
      </c>
      <c r="I737" s="109">
        <f>'F4.2'!X47</f>
        <v>0</v>
      </c>
      <c r="J737" s="109">
        <f>'F4.2'!AW47</f>
        <v>0</v>
      </c>
      <c r="K737" s="111"/>
      <c r="L737" s="111"/>
      <c r="M737" s="111">
        <f t="shared" si="240"/>
        <v>0</v>
      </c>
      <c r="N737" s="111">
        <f t="shared" si="237"/>
        <v>0</v>
      </c>
      <c r="O737" s="173">
        <f t="shared" si="238"/>
        <v>0</v>
      </c>
      <c r="P737" s="174">
        <f t="shared" si="239"/>
        <v>0</v>
      </c>
    </row>
    <row r="738" spans="1:16" ht="31.5" hidden="1" outlineLevel="1">
      <c r="A738" s="194">
        <f t="shared" si="231"/>
        <v>16.2</v>
      </c>
      <c r="B738" s="199" t="str">
        <f t="shared" si="230"/>
        <v>Procurement of one rotor of Turbine driven BFP at 500MW BTPS, Bhusawal</v>
      </c>
      <c r="C738" s="49" t="str">
        <f t="shared" si="241"/>
        <v>MERC/CAPEX/2020-2021/WFO/SBR/49</v>
      </c>
      <c r="D738" s="160">
        <f t="shared" si="241"/>
        <v>44263</v>
      </c>
      <c r="E738" s="111">
        <f t="shared" si="241"/>
        <v>6.46</v>
      </c>
      <c r="F738" s="109">
        <f t="shared" si="233"/>
        <v>7.6135872999999998</v>
      </c>
      <c r="G738" s="109">
        <f t="shared" si="234"/>
        <v>7.6135872999999998</v>
      </c>
      <c r="H738" s="111">
        <f t="shared" si="235"/>
        <v>0</v>
      </c>
      <c r="I738" s="109">
        <f>'F4.2'!X48</f>
        <v>0</v>
      </c>
      <c r="J738" s="109">
        <f>'F4.2'!AW48</f>
        <v>0</v>
      </c>
      <c r="K738" s="111"/>
      <c r="L738" s="111"/>
      <c r="M738" s="111">
        <f t="shared" si="240"/>
        <v>0</v>
      </c>
      <c r="N738" s="111">
        <f t="shared" si="237"/>
        <v>0</v>
      </c>
      <c r="O738" s="173">
        <f t="shared" si="238"/>
        <v>0</v>
      </c>
      <c r="P738" s="174">
        <f t="shared" si="239"/>
        <v>0</v>
      </c>
    </row>
    <row r="739" spans="1:16" ht="31.5" hidden="1" outlineLevel="1">
      <c r="A739" s="194">
        <f t="shared" si="231"/>
        <v>0</v>
      </c>
      <c r="B739" s="199" t="str">
        <f t="shared" si="230"/>
        <v>IDC</v>
      </c>
      <c r="C739" s="49" t="str">
        <f t="shared" si="241"/>
        <v>MERC/CAPEX/2020-2021/WFO/SBR/49</v>
      </c>
      <c r="D739" s="160">
        <f t="shared" si="241"/>
        <v>44263</v>
      </c>
      <c r="E739" s="111">
        <f t="shared" si="241"/>
        <v>0.22</v>
      </c>
      <c r="F739" s="109">
        <f t="shared" si="233"/>
        <v>0</v>
      </c>
      <c r="G739" s="109">
        <f t="shared" si="234"/>
        <v>0</v>
      </c>
      <c r="H739" s="111">
        <f t="shared" si="235"/>
        <v>0</v>
      </c>
      <c r="I739" s="109">
        <f>'F4.2'!X49</f>
        <v>0</v>
      </c>
      <c r="J739" s="109">
        <f>'F4.2'!AW49</f>
        <v>0</v>
      </c>
      <c r="K739" s="111"/>
      <c r="L739" s="111"/>
      <c r="M739" s="111">
        <f t="shared" si="240"/>
        <v>0</v>
      </c>
      <c r="N739" s="111">
        <f t="shared" si="237"/>
        <v>0</v>
      </c>
      <c r="O739" s="173">
        <f t="shared" si="238"/>
        <v>0</v>
      </c>
      <c r="P739" s="174">
        <f t="shared" si="239"/>
        <v>0</v>
      </c>
    </row>
    <row r="740" spans="1:16" ht="31.5" hidden="1" outlineLevel="1">
      <c r="A740" s="177">
        <f t="shared" si="231"/>
        <v>17</v>
      </c>
      <c r="B740" s="178" t="str">
        <f t="shared" si="230"/>
        <v>CHP Improvement Schemes at 2X500MW, BTPS, Bhusawal</v>
      </c>
      <c r="C740" s="40" t="str">
        <f t="shared" ref="C740:E759" si="242">C510</f>
        <v>MERC/CAPEX/2020-2021/WFH/SBR/09</v>
      </c>
      <c r="D740" s="159">
        <f t="shared" si="242"/>
        <v>44357</v>
      </c>
      <c r="E740" s="109">
        <f t="shared" si="242"/>
        <v>21.22</v>
      </c>
      <c r="F740" s="109">
        <f t="shared" si="233"/>
        <v>0</v>
      </c>
      <c r="G740" s="109">
        <f t="shared" si="234"/>
        <v>0</v>
      </c>
      <c r="H740" s="109">
        <f t="shared" si="235"/>
        <v>0</v>
      </c>
      <c r="I740" s="109">
        <f>'F4.2'!X50</f>
        <v>0</v>
      </c>
      <c r="J740" s="109">
        <f>'F4.2'!AW50</f>
        <v>0</v>
      </c>
      <c r="K740" s="109"/>
      <c r="L740" s="109"/>
      <c r="M740" s="109">
        <f t="shared" si="240"/>
        <v>0</v>
      </c>
      <c r="N740" s="109">
        <f t="shared" si="237"/>
        <v>0</v>
      </c>
      <c r="O740" s="173">
        <f t="shared" si="238"/>
        <v>0</v>
      </c>
      <c r="P740" s="174">
        <f t="shared" si="239"/>
        <v>0</v>
      </c>
    </row>
    <row r="741" spans="1:16" ht="31.5" hidden="1" outlineLevel="1">
      <c r="A741" s="194">
        <f t="shared" si="231"/>
        <v>17.100000000000001</v>
      </c>
      <c r="B741" s="199" t="str">
        <f t="shared" si="230"/>
        <v>Revamping of Apron Feeder in CHP at 2X500MW, BTPS</v>
      </c>
      <c r="C741" s="49" t="str">
        <f t="shared" si="242"/>
        <v>MERC/CAPEX/2020-2021/WFH/SBR/09</v>
      </c>
      <c r="D741" s="160">
        <f t="shared" si="242"/>
        <v>44357</v>
      </c>
      <c r="E741" s="111">
        <f t="shared" si="242"/>
        <v>4.67</v>
      </c>
      <c r="F741" s="109">
        <f t="shared" si="233"/>
        <v>4.6492000000000004</v>
      </c>
      <c r="G741" s="109">
        <f t="shared" si="234"/>
        <v>4.6492000000000004</v>
      </c>
      <c r="H741" s="111">
        <f t="shared" si="235"/>
        <v>0</v>
      </c>
      <c r="I741" s="109">
        <f>'F4.2'!X51</f>
        <v>0</v>
      </c>
      <c r="J741" s="109">
        <f>'F4.2'!AW51</f>
        <v>0</v>
      </c>
      <c r="K741" s="111"/>
      <c r="L741" s="111"/>
      <c r="M741" s="111">
        <f t="shared" si="240"/>
        <v>0</v>
      </c>
      <c r="N741" s="111">
        <f t="shared" si="237"/>
        <v>0</v>
      </c>
      <c r="O741" s="173">
        <f t="shared" si="238"/>
        <v>0</v>
      </c>
      <c r="P741" s="174">
        <f t="shared" si="239"/>
        <v>0</v>
      </c>
    </row>
    <row r="742" spans="1:16" ht="31.5" hidden="1" outlineLevel="1">
      <c r="A742" s="194">
        <f t="shared" si="231"/>
        <v>17.2</v>
      </c>
      <c r="B742" s="199" t="str">
        <f t="shared" si="230"/>
        <v>Design, engineering, manufacturing, supply, Erection and commissioning of short conveyor from stack yard to belt feeder 112 in CHP 2x500MW BTPS.</v>
      </c>
      <c r="C742" s="49" t="str">
        <f t="shared" si="242"/>
        <v>MERC/CAPEX/2020-2021/WFH/SBR/09</v>
      </c>
      <c r="D742" s="160">
        <f t="shared" si="242"/>
        <v>44357</v>
      </c>
      <c r="E742" s="111">
        <f t="shared" si="242"/>
        <v>3.53</v>
      </c>
      <c r="F742" s="109">
        <f t="shared" si="233"/>
        <v>3.9647536259999998</v>
      </c>
      <c r="G742" s="109">
        <f t="shared" si="234"/>
        <v>3.9647536259999998</v>
      </c>
      <c r="H742" s="111">
        <f t="shared" si="235"/>
        <v>0</v>
      </c>
      <c r="I742" s="109">
        <f>'F4.2'!X52</f>
        <v>0</v>
      </c>
      <c r="J742" s="109">
        <f>'F4.2'!AW52</f>
        <v>0</v>
      </c>
      <c r="K742" s="111"/>
      <c r="L742" s="111"/>
      <c r="M742" s="111">
        <f t="shared" si="240"/>
        <v>0</v>
      </c>
      <c r="N742" s="111">
        <f t="shared" si="237"/>
        <v>0</v>
      </c>
      <c r="O742" s="173">
        <f t="shared" si="238"/>
        <v>0</v>
      </c>
      <c r="P742" s="174">
        <f t="shared" si="239"/>
        <v>0</v>
      </c>
    </row>
    <row r="743" spans="1:16" ht="31.5" hidden="1" outlineLevel="1">
      <c r="A743" s="194">
        <f t="shared" si="231"/>
        <v>17.3</v>
      </c>
      <c r="B743" s="199" t="str">
        <f t="shared" si="230"/>
        <v>Design, engineering, manufacturing, supply, Erection and commissioning of stone grappler at Wagon Tippler No.3 in CHP 2x500MW BTPS.</v>
      </c>
      <c r="C743" s="49" t="str">
        <f t="shared" si="242"/>
        <v>MERC/CAPEX/2020-2021/WFH/SBR/09</v>
      </c>
      <c r="D743" s="160">
        <f t="shared" si="242"/>
        <v>44357</v>
      </c>
      <c r="E743" s="111">
        <f t="shared" si="242"/>
        <v>0.84</v>
      </c>
      <c r="F743" s="109">
        <f t="shared" si="233"/>
        <v>0.84</v>
      </c>
      <c r="G743" s="109">
        <f t="shared" si="234"/>
        <v>0.84</v>
      </c>
      <c r="H743" s="111">
        <f t="shared" si="235"/>
        <v>0</v>
      </c>
      <c r="I743" s="109">
        <f>'F4.2'!X53</f>
        <v>0</v>
      </c>
      <c r="J743" s="109">
        <f>'F4.2'!AW53</f>
        <v>0</v>
      </c>
      <c r="K743" s="111"/>
      <c r="L743" s="111"/>
      <c r="M743" s="111">
        <f t="shared" si="240"/>
        <v>0</v>
      </c>
      <c r="N743" s="111">
        <f t="shared" si="237"/>
        <v>0</v>
      </c>
      <c r="O743" s="173">
        <f t="shared" si="238"/>
        <v>0</v>
      </c>
      <c r="P743" s="174">
        <f t="shared" si="239"/>
        <v>0</v>
      </c>
    </row>
    <row r="744" spans="1:16" ht="31.5" hidden="1" outlineLevel="1">
      <c r="A744" s="194">
        <f t="shared" si="231"/>
        <v>17.399999999999999</v>
      </c>
      <c r="B744" s="199" t="str">
        <f t="shared" si="230"/>
        <v>Procurement of suspended magnets in CHP 2x500MW BTPS.</v>
      </c>
      <c r="C744" s="49" t="str">
        <f t="shared" si="242"/>
        <v>MERC/CAPEX/2020-2021/WFH/SBR/09</v>
      </c>
      <c r="D744" s="160">
        <f t="shared" si="242"/>
        <v>44357</v>
      </c>
      <c r="E744" s="111">
        <f t="shared" si="242"/>
        <v>2.95</v>
      </c>
      <c r="F744" s="109">
        <f t="shared" si="233"/>
        <v>2.9470499999999999</v>
      </c>
      <c r="G744" s="109">
        <f t="shared" si="234"/>
        <v>2.9470499999999999</v>
      </c>
      <c r="H744" s="111">
        <f t="shared" si="235"/>
        <v>0</v>
      </c>
      <c r="I744" s="109">
        <f>'F4.2'!X54</f>
        <v>0</v>
      </c>
      <c r="J744" s="109">
        <f>'F4.2'!AW54</f>
        <v>0</v>
      </c>
      <c r="K744" s="111"/>
      <c r="L744" s="111"/>
      <c r="M744" s="111">
        <f t="shared" si="240"/>
        <v>0</v>
      </c>
      <c r="N744" s="111">
        <f t="shared" si="237"/>
        <v>0</v>
      </c>
      <c r="O744" s="173">
        <f t="shared" si="238"/>
        <v>0</v>
      </c>
      <c r="P744" s="174">
        <f t="shared" si="239"/>
        <v>0</v>
      </c>
    </row>
    <row r="745" spans="1:16" ht="31.5" hidden="1" outlineLevel="1">
      <c r="A745" s="194">
        <f t="shared" si="231"/>
        <v>17.5</v>
      </c>
      <c r="B745" s="199" t="str">
        <f t="shared" si="230"/>
        <v>Supply, Erection And Commissioning of Electro-Mechanical Drive to Apron Feeder at CHP 500MW</v>
      </c>
      <c r="C745" s="49" t="str">
        <f t="shared" si="242"/>
        <v>MERC/CAPEX/2020-2021/WFH/SBR/09</v>
      </c>
      <c r="D745" s="160">
        <f t="shared" si="242"/>
        <v>44357</v>
      </c>
      <c r="E745" s="111">
        <f t="shared" si="242"/>
        <v>7.57</v>
      </c>
      <c r="F745" s="109">
        <f t="shared" si="233"/>
        <v>7.57</v>
      </c>
      <c r="G745" s="109">
        <f t="shared" si="234"/>
        <v>0</v>
      </c>
      <c r="H745" s="111">
        <f t="shared" si="235"/>
        <v>7.57</v>
      </c>
      <c r="I745" s="109">
        <f>'F4.2'!X55</f>
        <v>0</v>
      </c>
      <c r="J745" s="109">
        <f>'F4.2'!AW55</f>
        <v>0</v>
      </c>
      <c r="K745" s="111"/>
      <c r="L745" s="111"/>
      <c r="M745" s="111">
        <f t="shared" si="240"/>
        <v>0</v>
      </c>
      <c r="N745" s="111">
        <f t="shared" si="237"/>
        <v>7.57</v>
      </c>
      <c r="O745" s="173">
        <f t="shared" si="238"/>
        <v>0</v>
      </c>
      <c r="P745" s="174">
        <f t="shared" si="239"/>
        <v>0</v>
      </c>
    </row>
    <row r="746" spans="1:16" ht="31.5" hidden="1" outlineLevel="1">
      <c r="A746" s="194">
        <f t="shared" si="231"/>
        <v>0</v>
      </c>
      <c r="B746" s="200" t="str">
        <f t="shared" si="230"/>
        <v>IDC</v>
      </c>
      <c r="C746" s="49" t="str">
        <f t="shared" si="242"/>
        <v>MERC/CAPEX/2020-2021/WFH/SBR/09</v>
      </c>
      <c r="D746" s="160">
        <f t="shared" si="242"/>
        <v>44357</v>
      </c>
      <c r="E746" s="111">
        <f t="shared" si="242"/>
        <v>1.66</v>
      </c>
      <c r="F746" s="109">
        <f t="shared" si="233"/>
        <v>6.7524100000000004E-2</v>
      </c>
      <c r="G746" s="109">
        <f t="shared" si="234"/>
        <v>6.7524100000000004E-2</v>
      </c>
      <c r="H746" s="111">
        <f t="shared" si="235"/>
        <v>0</v>
      </c>
      <c r="I746" s="109">
        <f>'F4.2'!X56</f>
        <v>0</v>
      </c>
      <c r="J746" s="109">
        <f>'F4.2'!AW56</f>
        <v>0</v>
      </c>
      <c r="K746" s="111"/>
      <c r="L746" s="111"/>
      <c r="M746" s="111">
        <f t="shared" si="240"/>
        <v>0</v>
      </c>
      <c r="N746" s="111">
        <f t="shared" si="237"/>
        <v>0</v>
      </c>
      <c r="O746" s="173">
        <f t="shared" si="238"/>
        <v>0</v>
      </c>
      <c r="P746" s="174">
        <f t="shared" si="239"/>
        <v>0</v>
      </c>
    </row>
    <row r="747" spans="1:16" ht="47.25" hidden="1" outlineLevel="1">
      <c r="A747" s="177" t="str">
        <f t="shared" si="231"/>
        <v>HO
DPR 6</v>
      </c>
      <c r="B747" s="178" t="str">
        <f t="shared" si="230"/>
        <v>Supply, Installation, Commissioning and Operation &amp; Maintenance Services of Continuous Ambient Air Quality Monitoring Stations (CAAQMS) at various TPS</v>
      </c>
      <c r="C747" s="40" t="str">
        <f t="shared" si="242"/>
        <v>MERC/CAPEX/20162017/00423</v>
      </c>
      <c r="D747" s="159">
        <f t="shared" si="242"/>
        <v>42585</v>
      </c>
      <c r="E747" s="109">
        <f t="shared" si="242"/>
        <v>3.9772580142857143</v>
      </c>
      <c r="F747" s="109">
        <f t="shared" si="233"/>
        <v>0</v>
      </c>
      <c r="G747" s="109">
        <f t="shared" si="234"/>
        <v>0</v>
      </c>
      <c r="H747" s="109">
        <f t="shared" si="235"/>
        <v>0</v>
      </c>
      <c r="I747" s="109">
        <f>'F4.2'!X57</f>
        <v>0</v>
      </c>
      <c r="J747" s="109">
        <f>'F4.2'!AW57</f>
        <v>0</v>
      </c>
      <c r="K747" s="109"/>
      <c r="L747" s="109"/>
      <c r="M747" s="109">
        <f t="shared" si="240"/>
        <v>0</v>
      </c>
      <c r="N747" s="109">
        <f t="shared" si="237"/>
        <v>0</v>
      </c>
      <c r="O747" s="173">
        <f t="shared" si="238"/>
        <v>0</v>
      </c>
      <c r="P747" s="174">
        <f t="shared" si="239"/>
        <v>0</v>
      </c>
    </row>
    <row r="748" spans="1:16" ht="15.75" hidden="1" outlineLevel="1">
      <c r="A748" s="194">
        <f t="shared" si="231"/>
        <v>1</v>
      </c>
      <c r="B748" s="199" t="str">
        <f t="shared" si="230"/>
        <v>Bhusawal: Unit 4-5 (3 Nos.)</v>
      </c>
      <c r="C748" s="49" t="str">
        <f t="shared" si="242"/>
        <v>MERC/CAPEX/20162017/00423</v>
      </c>
      <c r="D748" s="160">
        <f t="shared" si="242"/>
        <v>42585</v>
      </c>
      <c r="E748" s="111">
        <f t="shared" si="242"/>
        <v>3.9772580142857143</v>
      </c>
      <c r="F748" s="109">
        <f t="shared" si="233"/>
        <v>1.9467999333333335</v>
      </c>
      <c r="G748" s="109">
        <f t="shared" si="234"/>
        <v>1.9457999143333333</v>
      </c>
      <c r="H748" s="111">
        <f t="shared" si="235"/>
        <v>1.0000190000001297E-3</v>
      </c>
      <c r="I748" s="109">
        <f>'F4.2'!X58</f>
        <v>0</v>
      </c>
      <c r="J748" s="109">
        <f>'F4.2'!AW58</f>
        <v>0</v>
      </c>
      <c r="K748" s="111"/>
      <c r="L748" s="111"/>
      <c r="M748" s="111">
        <f t="shared" si="240"/>
        <v>0</v>
      </c>
      <c r="N748" s="111">
        <f t="shared" si="237"/>
        <v>1.0000190000001297E-3</v>
      </c>
      <c r="O748" s="173">
        <f t="shared" si="238"/>
        <v>0</v>
      </c>
      <c r="P748" s="174">
        <f t="shared" si="239"/>
        <v>0</v>
      </c>
    </row>
    <row r="749" spans="1:16" ht="31.5" hidden="1" outlineLevel="1">
      <c r="A749" s="177" t="str">
        <f t="shared" si="231"/>
        <v>HO
DPR 7</v>
      </c>
      <c r="B749" s="178" t="str">
        <f t="shared" si="230"/>
        <v>Installation of Real Time Online Coal-Ash Analyzer at various TPS</v>
      </c>
      <c r="C749" s="40" t="str">
        <f t="shared" si="242"/>
        <v>MERC/CAPEX/20162017/00774</v>
      </c>
      <c r="D749" s="159">
        <f t="shared" si="242"/>
        <v>42643</v>
      </c>
      <c r="E749" s="109">
        <f t="shared" si="242"/>
        <v>4.0552000000000001</v>
      </c>
      <c r="F749" s="109">
        <f t="shared" si="233"/>
        <v>0</v>
      </c>
      <c r="G749" s="109">
        <f t="shared" si="234"/>
        <v>0</v>
      </c>
      <c r="H749" s="109">
        <f t="shared" si="235"/>
        <v>0</v>
      </c>
      <c r="I749" s="109">
        <f>'F4.2'!X59</f>
        <v>0</v>
      </c>
      <c r="J749" s="109">
        <f>'F4.2'!AW59</f>
        <v>0</v>
      </c>
      <c r="K749" s="109"/>
      <c r="L749" s="109"/>
      <c r="M749" s="109">
        <f t="shared" si="240"/>
        <v>0</v>
      </c>
      <c r="N749" s="109">
        <f t="shared" si="237"/>
        <v>0</v>
      </c>
      <c r="O749" s="173">
        <f t="shared" si="238"/>
        <v>0</v>
      </c>
      <c r="P749" s="174">
        <f t="shared" si="239"/>
        <v>0</v>
      </c>
    </row>
    <row r="750" spans="1:16" ht="15.75" hidden="1" outlineLevel="1">
      <c r="A750" s="194">
        <f t="shared" si="231"/>
        <v>1</v>
      </c>
      <c r="B750" s="199" t="str">
        <f t="shared" si="230"/>
        <v>Bhusawal: Unit 4-5</v>
      </c>
      <c r="C750" s="49" t="str">
        <f t="shared" si="242"/>
        <v>MERC/CAPEX/20162017/00774</v>
      </c>
      <c r="D750" s="160">
        <f t="shared" si="242"/>
        <v>42643</v>
      </c>
      <c r="E750" s="111">
        <f t="shared" si="242"/>
        <v>4.0552000000000001</v>
      </c>
      <c r="F750" s="109">
        <f t="shared" si="233"/>
        <v>0</v>
      </c>
      <c r="G750" s="109">
        <f t="shared" si="234"/>
        <v>0</v>
      </c>
      <c r="H750" s="111">
        <f t="shared" si="235"/>
        <v>0</v>
      </c>
      <c r="I750" s="109">
        <f>'F4.2'!X60</f>
        <v>0</v>
      </c>
      <c r="J750" s="109">
        <f>'F4.2'!AW60</f>
        <v>0</v>
      </c>
      <c r="K750" s="111"/>
      <c r="L750" s="111"/>
      <c r="M750" s="111">
        <f t="shared" si="240"/>
        <v>0</v>
      </c>
      <c r="N750" s="111">
        <f t="shared" si="237"/>
        <v>0</v>
      </c>
      <c r="O750" s="173">
        <f t="shared" si="238"/>
        <v>0</v>
      </c>
      <c r="P750" s="174">
        <f t="shared" si="239"/>
        <v>0</v>
      </c>
    </row>
    <row r="751" spans="1:16" ht="31.5" hidden="1" outlineLevel="1">
      <c r="A751" s="177" t="str">
        <f t="shared" si="231"/>
        <v>HO
DPR 8</v>
      </c>
      <c r="B751" s="178" t="str">
        <f t="shared" si="230"/>
        <v>Replacement of Fire Tenders at Various Power Stations of Mahagenco</v>
      </c>
      <c r="C751" s="40" t="str">
        <f t="shared" si="242"/>
        <v>MERC/CAPEX/20172018/4653</v>
      </c>
      <c r="D751" s="159">
        <f t="shared" si="242"/>
        <v>43052</v>
      </c>
      <c r="E751" s="109">
        <f t="shared" si="242"/>
        <v>3.95</v>
      </c>
      <c r="F751" s="109">
        <f t="shared" si="233"/>
        <v>0</v>
      </c>
      <c r="G751" s="109">
        <f t="shared" si="234"/>
        <v>0</v>
      </c>
      <c r="H751" s="109">
        <f t="shared" si="235"/>
        <v>0</v>
      </c>
      <c r="I751" s="109">
        <f>'F4.2'!X61</f>
        <v>0</v>
      </c>
      <c r="J751" s="109">
        <f>'F4.2'!AW61</f>
        <v>0</v>
      </c>
      <c r="K751" s="109"/>
      <c r="L751" s="109"/>
      <c r="M751" s="109">
        <f t="shared" si="240"/>
        <v>0</v>
      </c>
      <c r="N751" s="109">
        <f t="shared" si="237"/>
        <v>0</v>
      </c>
      <c r="O751" s="173">
        <f t="shared" si="238"/>
        <v>0</v>
      </c>
      <c r="P751" s="174">
        <f t="shared" si="239"/>
        <v>0</v>
      </c>
    </row>
    <row r="752" spans="1:16" ht="15.75" hidden="1" outlineLevel="1">
      <c r="A752" s="194">
        <f t="shared" si="231"/>
        <v>1</v>
      </c>
      <c r="B752" s="199" t="str">
        <f t="shared" si="230"/>
        <v>Advance Multipurpose Fire Tender for BTPS 4-5</v>
      </c>
      <c r="C752" s="50" t="str">
        <f t="shared" si="242"/>
        <v>MERC/CAPEX/20172018/4653</v>
      </c>
      <c r="D752" s="160">
        <f t="shared" si="242"/>
        <v>43052</v>
      </c>
      <c r="E752" s="111">
        <f t="shared" si="242"/>
        <v>1.45</v>
      </c>
      <c r="F752" s="109">
        <f t="shared" si="233"/>
        <v>1.7765</v>
      </c>
      <c r="G752" s="109">
        <f t="shared" si="234"/>
        <v>1.7765</v>
      </c>
      <c r="H752" s="111">
        <f t="shared" si="235"/>
        <v>0</v>
      </c>
      <c r="I752" s="109">
        <f>'F4.2'!X62</f>
        <v>0</v>
      </c>
      <c r="J752" s="109">
        <f>'F4.2'!AW62</f>
        <v>0</v>
      </c>
      <c r="K752" s="111"/>
      <c r="L752" s="111"/>
      <c r="M752" s="111">
        <f t="shared" si="240"/>
        <v>0</v>
      </c>
      <c r="N752" s="111">
        <f t="shared" si="237"/>
        <v>0</v>
      </c>
      <c r="O752" s="173">
        <f t="shared" si="238"/>
        <v>0</v>
      </c>
      <c r="P752" s="174">
        <f t="shared" si="239"/>
        <v>0</v>
      </c>
    </row>
    <row r="753" spans="1:16" ht="15.75" hidden="1" outlineLevel="1">
      <c r="A753" s="194">
        <f t="shared" si="231"/>
        <v>2</v>
      </c>
      <c r="B753" s="199" t="str">
        <f t="shared" si="230"/>
        <v>Normal Multipurpose Fire Tender for BTPS 4-5</v>
      </c>
      <c r="C753" s="50" t="str">
        <f t="shared" si="242"/>
        <v>MERC/CAPEX/20172018/4653</v>
      </c>
      <c r="D753" s="160">
        <f t="shared" si="242"/>
        <v>43052</v>
      </c>
      <c r="E753" s="111">
        <f t="shared" si="242"/>
        <v>2.5</v>
      </c>
      <c r="F753" s="109">
        <f t="shared" si="233"/>
        <v>2.1846524010000001</v>
      </c>
      <c r="G753" s="109">
        <f t="shared" si="234"/>
        <v>2.1846524010000001</v>
      </c>
      <c r="H753" s="111">
        <f t="shared" si="235"/>
        <v>0</v>
      </c>
      <c r="I753" s="109">
        <f>'F4.2'!X63</f>
        <v>0</v>
      </c>
      <c r="J753" s="109">
        <f>'F4.2'!AW63</f>
        <v>0</v>
      </c>
      <c r="K753" s="111"/>
      <c r="L753" s="111"/>
      <c r="M753" s="111">
        <f t="shared" si="240"/>
        <v>0</v>
      </c>
      <c r="N753" s="111">
        <f t="shared" si="237"/>
        <v>0</v>
      </c>
      <c r="O753" s="173">
        <f t="shared" si="238"/>
        <v>0</v>
      </c>
      <c r="P753" s="174">
        <f t="shared" si="239"/>
        <v>0</v>
      </c>
    </row>
    <row r="754" spans="1:16" ht="15.75" hidden="1" outlineLevel="1">
      <c r="A754" s="194">
        <f t="shared" si="231"/>
        <v>0</v>
      </c>
      <c r="B754" s="199" t="str">
        <f t="shared" si="230"/>
        <v>IDC</v>
      </c>
      <c r="C754" s="50" t="str">
        <f t="shared" si="242"/>
        <v>MERC/CAPEX/20172018/4653</v>
      </c>
      <c r="D754" s="160">
        <f t="shared" si="242"/>
        <v>43052</v>
      </c>
      <c r="E754" s="111">
        <f t="shared" si="242"/>
        <v>0</v>
      </c>
      <c r="F754" s="109">
        <f t="shared" si="233"/>
        <v>0</v>
      </c>
      <c r="G754" s="109">
        <f t="shared" si="234"/>
        <v>0</v>
      </c>
      <c r="H754" s="111">
        <f t="shared" si="235"/>
        <v>0</v>
      </c>
      <c r="I754" s="109">
        <f>'F4.2'!X64</f>
        <v>0</v>
      </c>
      <c r="J754" s="109">
        <f>'F4.2'!AW64</f>
        <v>0</v>
      </c>
      <c r="K754" s="111"/>
      <c r="L754" s="111"/>
      <c r="M754" s="111">
        <f t="shared" si="240"/>
        <v>0</v>
      </c>
      <c r="N754" s="111">
        <f t="shared" si="237"/>
        <v>0</v>
      </c>
      <c r="O754" s="173">
        <f t="shared" si="238"/>
        <v>0</v>
      </c>
      <c r="P754" s="174">
        <f t="shared" si="239"/>
        <v>0</v>
      </c>
    </row>
    <row r="755" spans="1:16" ht="31.5" hidden="1" outlineLevel="1">
      <c r="A755" s="177" t="str">
        <f t="shared" si="231"/>
        <v>HO
DPR 10</v>
      </c>
      <c r="B755" s="178" t="str">
        <f t="shared" si="230"/>
        <v>Implementation of IB recommendations- Civil works at various TPS of Mahagenco</v>
      </c>
      <c r="C755" s="40" t="str">
        <f t="shared" si="242"/>
        <v>MERC/CAPEX/20172018/0177</v>
      </c>
      <c r="D755" s="159">
        <f t="shared" si="242"/>
        <v>43137</v>
      </c>
      <c r="E755" s="109">
        <f t="shared" si="242"/>
        <v>10.065399999999999</v>
      </c>
      <c r="F755" s="109">
        <f t="shared" si="233"/>
        <v>0</v>
      </c>
      <c r="G755" s="109">
        <f t="shared" si="234"/>
        <v>0</v>
      </c>
      <c r="H755" s="109">
        <f t="shared" si="235"/>
        <v>0</v>
      </c>
      <c r="I755" s="109">
        <f>'F4.2'!X65</f>
        <v>0</v>
      </c>
      <c r="J755" s="109">
        <f>'F4.2'!AW65</f>
        <v>0</v>
      </c>
      <c r="K755" s="109"/>
      <c r="L755" s="109"/>
      <c r="M755" s="109">
        <f t="shared" si="240"/>
        <v>0</v>
      </c>
      <c r="N755" s="109">
        <f t="shared" si="237"/>
        <v>0</v>
      </c>
      <c r="O755" s="173">
        <f t="shared" si="238"/>
        <v>0</v>
      </c>
      <c r="P755" s="174">
        <f t="shared" si="239"/>
        <v>0</v>
      </c>
    </row>
    <row r="756" spans="1:16" ht="15.75" hidden="1" outlineLevel="1">
      <c r="A756" s="194">
        <f t="shared" si="231"/>
        <v>1</v>
      </c>
      <c r="B756" s="199" t="str">
        <f t="shared" si="230"/>
        <v>Bhusawal: Unit 4-5</v>
      </c>
      <c r="C756" s="81" t="str">
        <f t="shared" si="242"/>
        <v>MERC/CAPEX/20172018/0177</v>
      </c>
      <c r="D756" s="160">
        <f t="shared" si="242"/>
        <v>43137</v>
      </c>
      <c r="E756" s="111">
        <f t="shared" si="242"/>
        <v>10.065399999999999</v>
      </c>
      <c r="F756" s="109">
        <f t="shared" si="233"/>
        <v>9.1854371740000005</v>
      </c>
      <c r="G756" s="109">
        <f t="shared" si="234"/>
        <v>9.1836757359999996</v>
      </c>
      <c r="H756" s="111">
        <f t="shared" si="235"/>
        <v>1.7614380000008367E-3</v>
      </c>
      <c r="I756" s="109">
        <f>'F4.2'!X66</f>
        <v>0</v>
      </c>
      <c r="J756" s="109">
        <f>'F4.2'!AW66</f>
        <v>0</v>
      </c>
      <c r="K756" s="111"/>
      <c r="L756" s="111"/>
      <c r="M756" s="111">
        <f t="shared" si="240"/>
        <v>0</v>
      </c>
      <c r="N756" s="111">
        <f t="shared" si="237"/>
        <v>1.7614380000008367E-3</v>
      </c>
      <c r="O756" s="173">
        <f t="shared" si="238"/>
        <v>0</v>
      </c>
      <c r="P756" s="174">
        <f t="shared" si="239"/>
        <v>0</v>
      </c>
    </row>
    <row r="757" spans="1:16" ht="47.25" hidden="1" outlineLevel="1">
      <c r="A757" s="177">
        <f t="shared" si="231"/>
        <v>18</v>
      </c>
      <c r="B757" s="178" t="str">
        <f t="shared" si="230"/>
        <v>Procurement of assembly of baskets for Air Pre-heater of type 31.5 VIM 2000 (72° PA), Replacement of thermal insulation of Boiler, Ducts &amp; Steam Pipelines and Coal Mill Gear Box in 2x500MW at BTPS, Bhusawal</v>
      </c>
      <c r="C757" s="40" t="str">
        <f t="shared" si="242"/>
        <v>MERC/CAPEX/2021-2022/ SBR/ 15</v>
      </c>
      <c r="D757" s="159">
        <f t="shared" si="242"/>
        <v>44461</v>
      </c>
      <c r="E757" s="109">
        <f t="shared" si="242"/>
        <v>14.96</v>
      </c>
      <c r="F757" s="109">
        <f t="shared" si="233"/>
        <v>0</v>
      </c>
      <c r="G757" s="109">
        <f t="shared" si="234"/>
        <v>0</v>
      </c>
      <c r="H757" s="109">
        <f t="shared" si="235"/>
        <v>0</v>
      </c>
      <c r="I757" s="109">
        <f>'F4.2'!X67</f>
        <v>0</v>
      </c>
      <c r="J757" s="109">
        <f>'F4.2'!AW67</f>
        <v>0</v>
      </c>
      <c r="K757" s="109"/>
      <c r="L757" s="109"/>
      <c r="M757" s="109">
        <f t="shared" si="240"/>
        <v>0</v>
      </c>
      <c r="N757" s="109">
        <f t="shared" si="237"/>
        <v>0</v>
      </c>
      <c r="O757" s="173">
        <f t="shared" si="238"/>
        <v>0</v>
      </c>
      <c r="P757" s="174">
        <f t="shared" si="239"/>
        <v>0</v>
      </c>
    </row>
    <row r="758" spans="1:16" ht="31.5" hidden="1" outlineLevel="1">
      <c r="A758" s="184">
        <f t="shared" si="231"/>
        <v>18.100000000000001</v>
      </c>
      <c r="B758" s="186" t="str">
        <f t="shared" si="230"/>
        <v>Procurement of assembly of baskets for Air Preheater of type 31.5 VIM 2000 (72° PA) for Unit-4&amp;5</v>
      </c>
      <c r="C758" s="82" t="str">
        <f t="shared" si="242"/>
        <v>MERC/CAPEX/2021-2022/ SBR/ 15</v>
      </c>
      <c r="D758" s="160">
        <f t="shared" si="242"/>
        <v>44461</v>
      </c>
      <c r="E758" s="99">
        <f t="shared" si="242"/>
        <v>5.53</v>
      </c>
      <c r="F758" s="109">
        <f t="shared" si="233"/>
        <v>8.4110399999999998</v>
      </c>
      <c r="G758" s="109">
        <f t="shared" si="234"/>
        <v>8.4110399999999998</v>
      </c>
      <c r="H758" s="99">
        <f t="shared" si="235"/>
        <v>0</v>
      </c>
      <c r="I758" s="109">
        <f>'F4.2'!X68</f>
        <v>0</v>
      </c>
      <c r="J758" s="109">
        <f>'F4.2'!AW68</f>
        <v>0</v>
      </c>
      <c r="K758" s="99"/>
      <c r="L758" s="99"/>
      <c r="M758" s="99">
        <f t="shared" si="240"/>
        <v>0</v>
      </c>
      <c r="N758" s="99">
        <f t="shared" si="237"/>
        <v>0</v>
      </c>
      <c r="O758" s="173">
        <f t="shared" si="238"/>
        <v>0</v>
      </c>
      <c r="P758" s="174">
        <f t="shared" si="239"/>
        <v>0</v>
      </c>
    </row>
    <row r="759" spans="1:16" ht="31.5" hidden="1" outlineLevel="1">
      <c r="A759" s="194">
        <f t="shared" si="231"/>
        <v>18.2</v>
      </c>
      <c r="B759" s="199" t="str">
        <f t="shared" si="230"/>
        <v>Replacement of thermal insulation of Boiler, Ducts &amp; Steam Pipelines along with supply</v>
      </c>
      <c r="C759" s="82" t="str">
        <f t="shared" si="242"/>
        <v>MERC/CAPEX/2021-2022/ SBR/ 15</v>
      </c>
      <c r="D759" s="160">
        <f t="shared" si="242"/>
        <v>44461</v>
      </c>
      <c r="E759" s="99">
        <f t="shared" si="242"/>
        <v>3.52</v>
      </c>
      <c r="F759" s="109">
        <f t="shared" si="233"/>
        <v>3.52</v>
      </c>
      <c r="G759" s="109">
        <f t="shared" si="234"/>
        <v>2</v>
      </c>
      <c r="H759" s="99">
        <f t="shared" si="235"/>
        <v>1.52</v>
      </c>
      <c r="I759" s="109">
        <f>'F4.2'!X69</f>
        <v>0</v>
      </c>
      <c r="J759" s="109">
        <f>'F4.2'!AW69</f>
        <v>0</v>
      </c>
      <c r="K759" s="99"/>
      <c r="L759" s="99"/>
      <c r="M759" s="99">
        <f t="shared" si="240"/>
        <v>0</v>
      </c>
      <c r="N759" s="99">
        <f t="shared" si="237"/>
        <v>1.52</v>
      </c>
      <c r="O759" s="173">
        <f t="shared" si="238"/>
        <v>0</v>
      </c>
      <c r="P759" s="174">
        <f t="shared" si="239"/>
        <v>0</v>
      </c>
    </row>
    <row r="760" spans="1:16" ht="15.75" hidden="1" outlineLevel="1">
      <c r="A760" s="194">
        <f t="shared" si="231"/>
        <v>18.3</v>
      </c>
      <c r="B760" s="199" t="str">
        <f t="shared" si="230"/>
        <v>Supply of XRP-1043 coal mill gearbox spares in unit-4&amp;5.</v>
      </c>
      <c r="C760" s="82" t="str">
        <f t="shared" ref="C760:E779" si="243">C530</f>
        <v>MERC/CAPEX/2021-2022/ SBR/ 15</v>
      </c>
      <c r="D760" s="160">
        <f t="shared" si="243"/>
        <v>44461</v>
      </c>
      <c r="E760" s="99">
        <f t="shared" si="243"/>
        <v>5.39</v>
      </c>
      <c r="F760" s="109">
        <f t="shared" si="233"/>
        <v>3.7043508740000002</v>
      </c>
      <c r="G760" s="109">
        <f t="shared" si="234"/>
        <v>3.7043509000000001</v>
      </c>
      <c r="H760" s="99">
        <f t="shared" si="235"/>
        <v>-2.5999999930803597E-8</v>
      </c>
      <c r="I760" s="109">
        <f>'F4.2'!X70</f>
        <v>0</v>
      </c>
      <c r="J760" s="109">
        <f>'F4.2'!AW70</f>
        <v>0</v>
      </c>
      <c r="K760" s="99"/>
      <c r="L760" s="99"/>
      <c r="M760" s="99">
        <f t="shared" si="240"/>
        <v>0</v>
      </c>
      <c r="N760" s="99">
        <f t="shared" si="237"/>
        <v>-2.5999999930803597E-8</v>
      </c>
      <c r="O760" s="173">
        <f t="shared" si="238"/>
        <v>0</v>
      </c>
      <c r="P760" s="174">
        <f t="shared" si="239"/>
        <v>0</v>
      </c>
    </row>
    <row r="761" spans="1:16" ht="15.75" hidden="1" outlineLevel="1">
      <c r="A761" s="184">
        <f t="shared" si="231"/>
        <v>0</v>
      </c>
      <c r="B761" s="199" t="str">
        <f t="shared" si="230"/>
        <v>IDC</v>
      </c>
      <c r="C761" s="82" t="str">
        <f t="shared" si="243"/>
        <v>MERC/CAPEX/2021-2022/ SBR/ 15</v>
      </c>
      <c r="D761" s="160">
        <f t="shared" si="243"/>
        <v>44461</v>
      </c>
      <c r="E761" s="99">
        <f t="shared" si="243"/>
        <v>0.52</v>
      </c>
      <c r="F761" s="109">
        <f t="shared" si="233"/>
        <v>0</v>
      </c>
      <c r="G761" s="109">
        <f t="shared" si="234"/>
        <v>0</v>
      </c>
      <c r="H761" s="99">
        <f t="shared" si="235"/>
        <v>0</v>
      </c>
      <c r="I761" s="109">
        <f>'F4.2'!X71</f>
        <v>0</v>
      </c>
      <c r="J761" s="109">
        <f>'F4.2'!AW71</f>
        <v>0</v>
      </c>
      <c r="K761" s="99"/>
      <c r="L761" s="99"/>
      <c r="M761" s="99">
        <f t="shared" si="240"/>
        <v>0</v>
      </c>
      <c r="N761" s="99">
        <f t="shared" si="237"/>
        <v>0</v>
      </c>
      <c r="O761" s="173">
        <f t="shared" si="238"/>
        <v>0</v>
      </c>
      <c r="P761" s="174">
        <f t="shared" si="239"/>
        <v>0</v>
      </c>
    </row>
    <row r="762" spans="1:16" ht="47.25" hidden="1" outlineLevel="1">
      <c r="A762" s="177">
        <f t="shared" si="231"/>
        <v>19</v>
      </c>
      <c r="B762" s="178" t="str">
        <f t="shared" ref="B762:B825" si="244">B532</f>
        <v>Up-gradation of Operating System of Max DNA DCS, GE Fanuc PLC system &amp; Schneider PLC system &amp; Procurement of Critical Insurance spares for PA and FD fans System at 2 x 500 MW Units BTPS Bhusawal</v>
      </c>
      <c r="C762" s="40" t="str">
        <f t="shared" si="243"/>
        <v>MERC/CAPEX/2023-2024/0178</v>
      </c>
      <c r="D762" s="159">
        <f t="shared" si="243"/>
        <v>45362</v>
      </c>
      <c r="E762" s="109">
        <f t="shared" si="243"/>
        <v>31.049999999999997</v>
      </c>
      <c r="F762" s="109">
        <f t="shared" si="233"/>
        <v>0</v>
      </c>
      <c r="G762" s="109">
        <f t="shared" si="234"/>
        <v>0</v>
      </c>
      <c r="H762" s="109">
        <f t="shared" si="235"/>
        <v>0</v>
      </c>
      <c r="I762" s="109">
        <f>'F4.2'!X72</f>
        <v>0</v>
      </c>
      <c r="J762" s="109">
        <f>'F4.2'!AW72</f>
        <v>0</v>
      </c>
      <c r="K762" s="109"/>
      <c r="L762" s="109"/>
      <c r="M762" s="109">
        <f t="shared" si="240"/>
        <v>0</v>
      </c>
      <c r="N762" s="109">
        <f t="shared" si="237"/>
        <v>0</v>
      </c>
      <c r="O762" s="173">
        <f t="shared" si="238"/>
        <v>0</v>
      </c>
      <c r="P762" s="174">
        <f t="shared" si="239"/>
        <v>0</v>
      </c>
    </row>
    <row r="763" spans="1:16" ht="15.75" hidden="1" outlineLevel="1">
      <c r="A763" s="194">
        <f t="shared" si="231"/>
        <v>19.100000000000001</v>
      </c>
      <c r="B763" s="199" t="str">
        <f t="shared" si="244"/>
        <v>Up-gradation of Existing MaxDNA System (HMI) at 500MW BTPS, Bhusawal</v>
      </c>
      <c r="C763" s="82" t="str">
        <f t="shared" si="243"/>
        <v>MERC/CAPEX/2023-2024/0178</v>
      </c>
      <c r="D763" s="160">
        <f t="shared" si="243"/>
        <v>45362</v>
      </c>
      <c r="E763" s="99">
        <f t="shared" si="243"/>
        <v>8.69</v>
      </c>
      <c r="F763" s="109">
        <f t="shared" si="233"/>
        <v>0</v>
      </c>
      <c r="G763" s="109">
        <f t="shared" si="234"/>
        <v>0</v>
      </c>
      <c r="H763" s="99">
        <f t="shared" si="235"/>
        <v>0</v>
      </c>
      <c r="I763" s="109">
        <f>'F4.2'!X73</f>
        <v>8.69</v>
      </c>
      <c r="J763" s="109">
        <f>'F4.2'!AW73</f>
        <v>8.69</v>
      </c>
      <c r="K763" s="99"/>
      <c r="L763" s="99"/>
      <c r="M763" s="99">
        <f t="shared" si="240"/>
        <v>8.69</v>
      </c>
      <c r="N763" s="99">
        <f t="shared" si="237"/>
        <v>0</v>
      </c>
      <c r="O763" s="173">
        <f t="shared" si="238"/>
        <v>8.69</v>
      </c>
      <c r="P763" s="174">
        <f t="shared" si="239"/>
        <v>0</v>
      </c>
    </row>
    <row r="764" spans="1:16" ht="47.25" hidden="1" outlineLevel="1">
      <c r="A764" s="194">
        <f t="shared" ref="A764:A827" si="245">A534</f>
        <v>19.2</v>
      </c>
      <c r="B764" s="199" t="str">
        <f t="shared" si="244"/>
        <v>Up-gradation of GE IP (GE-Fanuc) make PLC system (HMI) installed at AHP, CPU plant, FOPH, FWPH and Mill Reject system at 2x500MW BTPS, Bhusawal.</v>
      </c>
      <c r="C764" s="82" t="str">
        <f t="shared" si="243"/>
        <v>MERC/CAPEX/2023-2024/0178</v>
      </c>
      <c r="D764" s="160">
        <f t="shared" si="243"/>
        <v>45362</v>
      </c>
      <c r="E764" s="99">
        <f t="shared" si="243"/>
        <v>1.35</v>
      </c>
      <c r="F764" s="109">
        <f t="shared" ref="F764:F827" si="246">F534+I534</f>
        <v>1.2948010000000001</v>
      </c>
      <c r="G764" s="109">
        <f t="shared" ref="G764:G827" si="247">G534+M534</f>
        <v>1.3538010199999999</v>
      </c>
      <c r="H764" s="99">
        <f t="shared" ref="H764:H827" si="248">F764-G764</f>
        <v>-5.900001999999982E-2</v>
      </c>
      <c r="I764" s="109">
        <f>'F4.2'!X74</f>
        <v>0</v>
      </c>
      <c r="J764" s="109">
        <f>'F4.2'!AW74</f>
        <v>0</v>
      </c>
      <c r="K764" s="99"/>
      <c r="L764" s="99"/>
      <c r="M764" s="99">
        <f t="shared" si="240"/>
        <v>0</v>
      </c>
      <c r="N764" s="99">
        <f t="shared" ref="N764:N827" si="249">H764+I764-M764</f>
        <v>-5.900001999999982E-2</v>
      </c>
      <c r="O764" s="173">
        <f t="shared" ref="O764:O774" si="250">MAX(0,IF(M764=0,0,IF(G764+M764&lt;E764,M764,E764-G764)))</f>
        <v>0</v>
      </c>
      <c r="P764" s="174">
        <f t="shared" ref="P764:P774" si="251">M764-O764</f>
        <v>0</v>
      </c>
    </row>
    <row r="765" spans="1:16" ht="15.75" hidden="1" outlineLevel="1">
      <c r="A765" s="194">
        <f t="shared" si="245"/>
        <v>19.3</v>
      </c>
      <c r="B765" s="199" t="str">
        <f t="shared" si="244"/>
        <v>Up-gradation of Schneider PLC System at 2x500MW, BTPS, Bhusawal</v>
      </c>
      <c r="C765" s="40" t="str">
        <f t="shared" si="243"/>
        <v>MERC/CAPEX/2023-2024/0178</v>
      </c>
      <c r="D765" s="159">
        <f t="shared" si="243"/>
        <v>45362</v>
      </c>
      <c r="E765" s="109">
        <f t="shared" si="243"/>
        <v>2.33</v>
      </c>
      <c r="F765" s="109">
        <f t="shared" si="246"/>
        <v>2.3093444879999998</v>
      </c>
      <c r="G765" s="109">
        <f t="shared" si="247"/>
        <v>2.3093444879999998</v>
      </c>
      <c r="H765" s="109">
        <f t="shared" si="248"/>
        <v>0</v>
      </c>
      <c r="I765" s="109">
        <f>'F4.2'!X75</f>
        <v>0</v>
      </c>
      <c r="J765" s="109">
        <f>'F4.2'!AW75</f>
        <v>0</v>
      </c>
      <c r="K765" s="109"/>
      <c r="L765" s="109"/>
      <c r="M765" s="109">
        <f t="shared" ref="M765:M774" si="252">SUM(J765:L765)</f>
        <v>0</v>
      </c>
      <c r="N765" s="109">
        <f t="shared" si="249"/>
        <v>0</v>
      </c>
      <c r="O765" s="173">
        <f t="shared" si="250"/>
        <v>0</v>
      </c>
      <c r="P765" s="174">
        <f t="shared" si="251"/>
        <v>0</v>
      </c>
    </row>
    <row r="766" spans="1:16" ht="31.5" hidden="1" outlineLevel="1">
      <c r="A766" s="194">
        <f t="shared" si="245"/>
        <v>19.399999999999999</v>
      </c>
      <c r="B766" s="199" t="str">
        <f t="shared" si="244"/>
        <v>Procurement of Rotor assembly with blade set for PA and FD fan at 2 X 500 MW BTPS Bhusawal</v>
      </c>
      <c r="C766" s="49" t="str">
        <f t="shared" si="243"/>
        <v>MERC/CAPEX/2023-2024/0178</v>
      </c>
      <c r="D766" s="160">
        <f t="shared" si="243"/>
        <v>45362</v>
      </c>
      <c r="E766" s="111">
        <f t="shared" si="243"/>
        <v>18.18</v>
      </c>
      <c r="F766" s="109">
        <f t="shared" si="246"/>
        <v>16.16</v>
      </c>
      <c r="G766" s="109">
        <f t="shared" si="247"/>
        <v>16.16</v>
      </c>
      <c r="H766" s="111">
        <f t="shared" si="248"/>
        <v>0</v>
      </c>
      <c r="I766" s="109">
        <f>'F4.2'!X76</f>
        <v>0</v>
      </c>
      <c r="J766" s="109">
        <f>'F4.2'!AW76</f>
        <v>0</v>
      </c>
      <c r="K766" s="111"/>
      <c r="L766" s="111"/>
      <c r="M766" s="111">
        <f t="shared" si="252"/>
        <v>0</v>
      </c>
      <c r="N766" s="111">
        <f t="shared" si="249"/>
        <v>0</v>
      </c>
      <c r="O766" s="173">
        <f t="shared" si="250"/>
        <v>0</v>
      </c>
      <c r="P766" s="174">
        <f t="shared" si="251"/>
        <v>0</v>
      </c>
    </row>
    <row r="767" spans="1:16" ht="15.75" hidden="1" outlineLevel="1">
      <c r="A767" s="184">
        <f t="shared" si="245"/>
        <v>0</v>
      </c>
      <c r="B767" s="199" t="str">
        <f t="shared" si="244"/>
        <v>IDC</v>
      </c>
      <c r="C767" s="49" t="str">
        <f t="shared" si="243"/>
        <v>MERC/CAPEX/2023-2024/0178</v>
      </c>
      <c r="D767" s="160">
        <f t="shared" si="243"/>
        <v>45362</v>
      </c>
      <c r="E767" s="111">
        <f t="shared" si="243"/>
        <v>0.5</v>
      </c>
      <c r="F767" s="109">
        <f t="shared" si="246"/>
        <v>0</v>
      </c>
      <c r="G767" s="109">
        <f t="shared" si="247"/>
        <v>0</v>
      </c>
      <c r="H767" s="111">
        <f t="shared" si="248"/>
        <v>0</v>
      </c>
      <c r="I767" s="109">
        <f>'F4.2'!X77</f>
        <v>0.5</v>
      </c>
      <c r="J767" s="109">
        <f>'F4.2'!AW77</f>
        <v>0.5</v>
      </c>
      <c r="K767" s="111"/>
      <c r="L767" s="111"/>
      <c r="M767" s="111">
        <f t="shared" si="252"/>
        <v>0.5</v>
      </c>
      <c r="N767" s="111">
        <f t="shared" si="249"/>
        <v>0</v>
      </c>
      <c r="O767" s="173">
        <f t="shared" si="250"/>
        <v>0.5</v>
      </c>
      <c r="P767" s="174">
        <f t="shared" si="251"/>
        <v>0</v>
      </c>
    </row>
    <row r="768" spans="1:16" ht="31.5" hidden="1" outlineLevel="1">
      <c r="A768" s="177" t="str">
        <f t="shared" si="245"/>
        <v>HO
DPR 13</v>
      </c>
      <c r="B768" s="178" t="str">
        <f t="shared" si="244"/>
        <v>Construction of new Administrative Building for Mahagenco at Vidyut Bhawan, Katol Road, Nagpur</v>
      </c>
      <c r="C768" s="49" t="str">
        <f t="shared" si="243"/>
        <v>MERC/CAPEX/2021-2022/MSPGCL/063</v>
      </c>
      <c r="D768" s="160">
        <f t="shared" si="243"/>
        <v>44604</v>
      </c>
      <c r="E768" s="111">
        <f t="shared" si="243"/>
        <v>57</v>
      </c>
      <c r="F768" s="109">
        <f t="shared" si="246"/>
        <v>0</v>
      </c>
      <c r="G768" s="109">
        <f t="shared" si="247"/>
        <v>0</v>
      </c>
      <c r="H768" s="111">
        <f t="shared" si="248"/>
        <v>0</v>
      </c>
      <c r="I768" s="109">
        <f>'F4.2'!X78</f>
        <v>0</v>
      </c>
      <c r="J768" s="109">
        <f>'F4.2'!AW78</f>
        <v>0</v>
      </c>
      <c r="K768" s="111"/>
      <c r="L768" s="111"/>
      <c r="M768" s="111">
        <f t="shared" si="252"/>
        <v>0</v>
      </c>
      <c r="N768" s="111">
        <f t="shared" si="249"/>
        <v>0</v>
      </c>
      <c r="O768" s="173">
        <f t="shared" si="250"/>
        <v>0</v>
      </c>
      <c r="P768" s="174">
        <f t="shared" si="251"/>
        <v>0</v>
      </c>
    </row>
    <row r="769" spans="1:16" ht="31.5" hidden="1" outlineLevel="1">
      <c r="A769" s="185">
        <f t="shared" si="245"/>
        <v>1</v>
      </c>
      <c r="B769" s="186" t="str">
        <f t="shared" si="244"/>
        <v>Construction of new Administrative Building for Mahagenco at Vidyut Bhawan, Katol Road, Nagpur</v>
      </c>
      <c r="C769" s="49" t="str">
        <f t="shared" si="243"/>
        <v>MERC/CAPEX/2021-2022/MSPGCL/063</v>
      </c>
      <c r="D769" s="160">
        <f t="shared" si="243"/>
        <v>44604</v>
      </c>
      <c r="E769" s="111">
        <f t="shared" si="243"/>
        <v>54.24</v>
      </c>
      <c r="F769" s="109">
        <f t="shared" si="246"/>
        <v>0</v>
      </c>
      <c r="G769" s="109">
        <f t="shared" si="247"/>
        <v>0</v>
      </c>
      <c r="H769" s="111">
        <f t="shared" si="248"/>
        <v>0</v>
      </c>
      <c r="I769" s="109">
        <f>'F4.2'!X79</f>
        <v>0</v>
      </c>
      <c r="J769" s="109">
        <f>'F4.2'!AW79</f>
        <v>0</v>
      </c>
      <c r="K769" s="111"/>
      <c r="L769" s="111"/>
      <c r="M769" s="111">
        <f t="shared" si="252"/>
        <v>0</v>
      </c>
      <c r="N769" s="111">
        <f t="shared" si="249"/>
        <v>0</v>
      </c>
      <c r="O769" s="173">
        <f t="shared" si="250"/>
        <v>0</v>
      </c>
      <c r="P769" s="174">
        <f t="shared" si="251"/>
        <v>0</v>
      </c>
    </row>
    <row r="770" spans="1:16" ht="31.5" hidden="1" outlineLevel="1">
      <c r="A770" s="185">
        <f t="shared" si="245"/>
        <v>0</v>
      </c>
      <c r="B770" s="186" t="str">
        <f t="shared" si="244"/>
        <v>IDC</v>
      </c>
      <c r="C770" s="40" t="str">
        <f t="shared" si="243"/>
        <v>MERC/CAPEX/2021-2022/MSPGCL/063</v>
      </c>
      <c r="D770" s="159">
        <f t="shared" si="243"/>
        <v>44604</v>
      </c>
      <c r="E770" s="109">
        <f t="shared" si="243"/>
        <v>2.76</v>
      </c>
      <c r="F770" s="109">
        <f t="shared" si="246"/>
        <v>0</v>
      </c>
      <c r="G770" s="109">
        <f t="shared" si="247"/>
        <v>0</v>
      </c>
      <c r="H770" s="109">
        <f t="shared" si="248"/>
        <v>0</v>
      </c>
      <c r="I770" s="109">
        <f>'F4.2'!X80</f>
        <v>0</v>
      </c>
      <c r="J770" s="109">
        <f>'F4.2'!AW80</f>
        <v>0</v>
      </c>
      <c r="K770" s="109"/>
      <c r="L770" s="109"/>
      <c r="M770" s="109">
        <f t="shared" si="252"/>
        <v>0</v>
      </c>
      <c r="N770" s="109">
        <f t="shared" si="249"/>
        <v>0</v>
      </c>
      <c r="O770" s="173">
        <f t="shared" si="250"/>
        <v>0</v>
      </c>
      <c r="P770" s="174">
        <f t="shared" si="251"/>
        <v>0</v>
      </c>
    </row>
    <row r="771" spans="1:16" ht="31.5" hidden="1" outlineLevel="1">
      <c r="A771" s="177" t="str">
        <f t="shared" si="245"/>
        <v>HO
DPR 16</v>
      </c>
      <c r="B771" s="178" t="str">
        <f t="shared" si="244"/>
        <v>Centralized Monitoring Solution</v>
      </c>
      <c r="C771" s="49" t="str">
        <f t="shared" si="243"/>
        <v>MERC/CAPEX/MSPGCL/2023-24/0576</v>
      </c>
      <c r="D771" s="160">
        <f t="shared" si="243"/>
        <v>45232</v>
      </c>
      <c r="E771" s="111">
        <f t="shared" si="243"/>
        <v>69.308999999999997</v>
      </c>
      <c r="F771" s="109">
        <f t="shared" si="246"/>
        <v>0</v>
      </c>
      <c r="G771" s="109">
        <f t="shared" si="247"/>
        <v>0</v>
      </c>
      <c r="H771" s="111">
        <f t="shared" si="248"/>
        <v>0</v>
      </c>
      <c r="I771" s="109">
        <f>'F4.2'!X81</f>
        <v>0</v>
      </c>
      <c r="J771" s="109">
        <f>'F4.2'!AW81</f>
        <v>0</v>
      </c>
      <c r="K771" s="111"/>
      <c r="L771" s="111"/>
      <c r="M771" s="111">
        <f t="shared" si="252"/>
        <v>0</v>
      </c>
      <c r="N771" s="111">
        <f t="shared" si="249"/>
        <v>0</v>
      </c>
      <c r="O771" s="173">
        <f t="shared" si="250"/>
        <v>0</v>
      </c>
      <c r="P771" s="174">
        <f t="shared" si="251"/>
        <v>0</v>
      </c>
    </row>
    <row r="772" spans="1:16" ht="15.75" hidden="1" outlineLevel="1">
      <c r="A772" s="185">
        <f t="shared" si="245"/>
        <v>1</v>
      </c>
      <c r="B772" s="186" t="str">
        <f t="shared" si="244"/>
        <v>Centralized Monitoring Solution</v>
      </c>
      <c r="C772" s="49" t="str">
        <f t="shared" si="243"/>
        <v>MERC/CAPEX/MSPGCL/2023-24/0576</v>
      </c>
      <c r="D772" s="160">
        <f t="shared" si="243"/>
        <v>45232</v>
      </c>
      <c r="E772" s="111">
        <f t="shared" si="243"/>
        <v>66.009</v>
      </c>
      <c r="F772" s="109">
        <f t="shared" si="246"/>
        <v>0</v>
      </c>
      <c r="G772" s="109">
        <f t="shared" si="247"/>
        <v>0</v>
      </c>
      <c r="H772" s="111">
        <f t="shared" si="248"/>
        <v>0</v>
      </c>
      <c r="I772" s="109">
        <f>'F4.2'!X82</f>
        <v>0</v>
      </c>
      <c r="J772" s="109">
        <f>'F4.2'!AW82</f>
        <v>0</v>
      </c>
      <c r="K772" s="111"/>
      <c r="L772" s="111"/>
      <c r="M772" s="111">
        <f t="shared" si="252"/>
        <v>0</v>
      </c>
      <c r="N772" s="111">
        <f t="shared" si="249"/>
        <v>0</v>
      </c>
      <c r="O772" s="173">
        <f t="shared" si="250"/>
        <v>0</v>
      </c>
      <c r="P772" s="174">
        <f t="shared" si="251"/>
        <v>0</v>
      </c>
    </row>
    <row r="773" spans="1:16" ht="15.75" hidden="1" outlineLevel="1">
      <c r="A773" s="185">
        <f t="shared" si="245"/>
        <v>0</v>
      </c>
      <c r="B773" s="186" t="str">
        <f t="shared" si="244"/>
        <v>IDC</v>
      </c>
      <c r="C773" s="49" t="str">
        <f t="shared" si="243"/>
        <v>MERC/CAPEX/MSPGCL/2023-24/0576</v>
      </c>
      <c r="D773" s="160">
        <f t="shared" si="243"/>
        <v>45232</v>
      </c>
      <c r="E773" s="111">
        <f t="shared" si="243"/>
        <v>3.3</v>
      </c>
      <c r="F773" s="109">
        <f t="shared" si="246"/>
        <v>0</v>
      </c>
      <c r="G773" s="109">
        <f t="shared" si="247"/>
        <v>0</v>
      </c>
      <c r="H773" s="111">
        <f t="shared" si="248"/>
        <v>0</v>
      </c>
      <c r="I773" s="109">
        <f>'F4.2'!X83</f>
        <v>0</v>
      </c>
      <c r="J773" s="109">
        <f>'F4.2'!AW83</f>
        <v>0</v>
      </c>
      <c r="K773" s="111"/>
      <c r="L773" s="111"/>
      <c r="M773" s="111">
        <f t="shared" si="252"/>
        <v>0</v>
      </c>
      <c r="N773" s="111">
        <f t="shared" si="249"/>
        <v>0</v>
      </c>
      <c r="O773" s="173">
        <f t="shared" si="250"/>
        <v>0</v>
      </c>
      <c r="P773" s="174">
        <f t="shared" si="251"/>
        <v>0</v>
      </c>
    </row>
    <row r="774" spans="1:16" ht="31.5" hidden="1" outlineLevel="1">
      <c r="A774" s="177">
        <f t="shared" si="245"/>
        <v>20</v>
      </c>
      <c r="B774" s="178" t="str">
        <f t="shared" si="244"/>
        <v>Improvement of Loadability and Availability of Coal Handling Plant at BTPS, Bhusawal</v>
      </c>
      <c r="C774" s="49" t="str">
        <f t="shared" si="243"/>
        <v>MERC/CAPEX/MSPGCL/2024-25/0309</v>
      </c>
      <c r="D774" s="160">
        <f t="shared" si="243"/>
        <v>45429</v>
      </c>
      <c r="E774" s="111">
        <f t="shared" si="243"/>
        <v>0</v>
      </c>
      <c r="F774" s="109">
        <f t="shared" si="246"/>
        <v>0</v>
      </c>
      <c r="G774" s="109">
        <f t="shared" si="247"/>
        <v>0</v>
      </c>
      <c r="H774" s="111">
        <f t="shared" si="248"/>
        <v>0</v>
      </c>
      <c r="I774" s="109">
        <f>'F4.2'!X84</f>
        <v>0</v>
      </c>
      <c r="J774" s="109">
        <f>'F4.2'!AW84</f>
        <v>0</v>
      </c>
      <c r="K774" s="111"/>
      <c r="L774" s="111"/>
      <c r="M774" s="111">
        <f t="shared" si="252"/>
        <v>0</v>
      </c>
      <c r="N774" s="111">
        <f t="shared" si="249"/>
        <v>0</v>
      </c>
      <c r="O774" s="173">
        <f t="shared" si="250"/>
        <v>0</v>
      </c>
      <c r="P774" s="174">
        <f t="shared" si="251"/>
        <v>0</v>
      </c>
    </row>
    <row r="775" spans="1:16" ht="47.25" hidden="1" outlineLevel="1">
      <c r="A775" s="185">
        <f t="shared" si="245"/>
        <v>20.100000000000001</v>
      </c>
      <c r="B775" s="186" t="str">
        <f t="shared" si="244"/>
        <v>Scheme-1:-Design Engineering, Supply, Erection, commissioning, Extension of travel Length &amp; Capacity Enhancement of coal yard with additional drive system of stacker reclaimer conveyor No. 110 at in coal handling Plant BTPS.</v>
      </c>
      <c r="C775" s="49" t="str">
        <f t="shared" si="243"/>
        <v>MERC/CAPEX/MSPGCL/2024-25/0309</v>
      </c>
      <c r="D775" s="160">
        <f t="shared" si="243"/>
        <v>45429</v>
      </c>
      <c r="E775" s="111">
        <f t="shared" si="243"/>
        <v>14.27</v>
      </c>
      <c r="F775" s="109">
        <f t="shared" si="246"/>
        <v>0</v>
      </c>
      <c r="G775" s="109">
        <f t="shared" si="247"/>
        <v>0</v>
      </c>
      <c r="H775" s="111">
        <f t="shared" si="248"/>
        <v>0</v>
      </c>
      <c r="I775" s="109">
        <f>'F4.2'!X85</f>
        <v>0</v>
      </c>
      <c r="J775" s="109">
        <f>'F4.2'!AW85</f>
        <v>0</v>
      </c>
      <c r="K775" s="111"/>
      <c r="L775" s="111"/>
      <c r="M775" s="111">
        <f t="shared" ref="M775:M794" si="253">SUM(J775:L775)</f>
        <v>0</v>
      </c>
      <c r="N775" s="111">
        <f t="shared" si="249"/>
        <v>0</v>
      </c>
      <c r="O775" s="173"/>
      <c r="P775" s="174"/>
    </row>
    <row r="776" spans="1:16" ht="31.5" hidden="1" outlineLevel="1">
      <c r="A776" s="185">
        <f t="shared" si="245"/>
        <v>20.2</v>
      </c>
      <c r="B776" s="186" t="str">
        <f t="shared" si="244"/>
        <v>Scheme-2:-Design, Engineering, Rectification, Erection &amp; Commissioning of Z point at Conveyor 108A &amp; B at CHP-500MW.</v>
      </c>
      <c r="C776" s="49" t="str">
        <f t="shared" si="243"/>
        <v>MERC/CAPEX/MSPGCL/2024-25/0309</v>
      </c>
      <c r="D776" s="160">
        <f t="shared" si="243"/>
        <v>45429</v>
      </c>
      <c r="E776" s="111">
        <f t="shared" si="243"/>
        <v>8.18</v>
      </c>
      <c r="F776" s="109">
        <f t="shared" si="246"/>
        <v>0</v>
      </c>
      <c r="G776" s="109">
        <f t="shared" si="247"/>
        <v>0</v>
      </c>
      <c r="H776" s="111">
        <f t="shared" si="248"/>
        <v>0</v>
      </c>
      <c r="I776" s="109">
        <f>'F4.2'!X86</f>
        <v>0</v>
      </c>
      <c r="J776" s="109">
        <f>'F4.2'!AW86</f>
        <v>0</v>
      </c>
      <c r="K776" s="111"/>
      <c r="L776" s="111"/>
      <c r="M776" s="111">
        <f t="shared" si="253"/>
        <v>0</v>
      </c>
      <c r="N776" s="111">
        <f t="shared" si="249"/>
        <v>0</v>
      </c>
      <c r="O776" s="173"/>
      <c r="P776" s="174"/>
    </row>
    <row r="777" spans="1:16" ht="31.5" hidden="1" outlineLevel="1">
      <c r="A777" s="185">
        <f t="shared" si="245"/>
        <v>20.3</v>
      </c>
      <c r="B777" s="186" t="str">
        <f t="shared" si="244"/>
        <v>Scheme-3:-Design, Engineering and provision of material lifting arrangement for crusher floor, wobbler feeder  &amp; C-105 floor In CHP BTPS.</v>
      </c>
      <c r="C777" s="49" t="str">
        <f t="shared" si="243"/>
        <v>MERC/CAPEX/MSPGCL/2024-25/0309</v>
      </c>
      <c r="D777" s="160">
        <f t="shared" si="243"/>
        <v>45429</v>
      </c>
      <c r="E777" s="111">
        <f t="shared" si="243"/>
        <v>1.88</v>
      </c>
      <c r="F777" s="109">
        <f t="shared" si="246"/>
        <v>0</v>
      </c>
      <c r="G777" s="109">
        <f t="shared" si="247"/>
        <v>0</v>
      </c>
      <c r="H777" s="111">
        <f t="shared" si="248"/>
        <v>0</v>
      </c>
      <c r="I777" s="109">
        <f>'F4.2'!X87</f>
        <v>0</v>
      </c>
      <c r="J777" s="109">
        <f>'F4.2'!AW87</f>
        <v>0</v>
      </c>
      <c r="K777" s="111"/>
      <c r="L777" s="111"/>
      <c r="M777" s="111">
        <f t="shared" si="253"/>
        <v>0</v>
      </c>
      <c r="N777" s="111">
        <f t="shared" si="249"/>
        <v>0</v>
      </c>
      <c r="O777" s="173"/>
      <c r="P777" s="174"/>
    </row>
    <row r="778" spans="1:16" ht="31.5" hidden="1" outlineLevel="1">
      <c r="A778" s="185">
        <f t="shared" si="245"/>
        <v>20.399999999999999</v>
      </c>
      <c r="B778" s="186" t="str">
        <f t="shared" si="244"/>
        <v>Scheme-4:-Structural up-gradation and rehabilitation of reversible yard conveyor in coal handling plant.</v>
      </c>
      <c r="C778" s="49" t="str">
        <f t="shared" si="243"/>
        <v>MERC/CAPEX/MSPGCL/2024-25/0309</v>
      </c>
      <c r="D778" s="160">
        <f t="shared" si="243"/>
        <v>45429</v>
      </c>
      <c r="E778" s="111">
        <f t="shared" si="243"/>
        <v>4.21</v>
      </c>
      <c r="F778" s="109">
        <f t="shared" si="246"/>
        <v>0</v>
      </c>
      <c r="G778" s="109">
        <f t="shared" si="247"/>
        <v>0</v>
      </c>
      <c r="H778" s="111">
        <f t="shared" si="248"/>
        <v>0</v>
      </c>
      <c r="I778" s="109">
        <f>'F4.2'!X88</f>
        <v>0</v>
      </c>
      <c r="J778" s="109">
        <f>'F4.2'!AW88</f>
        <v>0</v>
      </c>
      <c r="K778" s="111"/>
      <c r="L778" s="111"/>
      <c r="M778" s="111">
        <f t="shared" si="253"/>
        <v>0</v>
      </c>
      <c r="N778" s="111">
        <f t="shared" si="249"/>
        <v>0</v>
      </c>
      <c r="O778" s="173"/>
      <c r="P778" s="174"/>
    </row>
    <row r="779" spans="1:16" ht="31.5" hidden="1" outlineLevel="1">
      <c r="A779" s="185">
        <f t="shared" si="245"/>
        <v>20.5</v>
      </c>
      <c r="B779" s="186" t="str">
        <f t="shared" si="244"/>
        <v>Scheme-5:-Design, Engineering, Erection and commissioning of Receiving and discharge chutes of wobbler feeders in CHP BTPS.</v>
      </c>
      <c r="C779" s="49" t="str">
        <f t="shared" si="243"/>
        <v>MERC/CAPEX/MSPGCL/2024-25/0309</v>
      </c>
      <c r="D779" s="160">
        <f t="shared" si="243"/>
        <v>45429</v>
      </c>
      <c r="E779" s="111">
        <f t="shared" si="243"/>
        <v>6.25</v>
      </c>
      <c r="F779" s="109">
        <f t="shared" si="246"/>
        <v>0</v>
      </c>
      <c r="G779" s="109">
        <f t="shared" si="247"/>
        <v>0</v>
      </c>
      <c r="H779" s="111">
        <f t="shared" si="248"/>
        <v>0</v>
      </c>
      <c r="I779" s="109">
        <f>'F4.2'!X89</f>
        <v>0</v>
      </c>
      <c r="J779" s="109">
        <f>'F4.2'!AW89</f>
        <v>0</v>
      </c>
      <c r="K779" s="111"/>
      <c r="L779" s="111"/>
      <c r="M779" s="111">
        <f t="shared" si="253"/>
        <v>0</v>
      </c>
      <c r="N779" s="111">
        <f t="shared" si="249"/>
        <v>0</v>
      </c>
      <c r="O779" s="173"/>
      <c r="P779" s="174"/>
    </row>
    <row r="780" spans="1:16" ht="15.75" hidden="1" outlineLevel="1">
      <c r="A780" s="185">
        <f t="shared" si="245"/>
        <v>20.6</v>
      </c>
      <c r="B780" s="186" t="str">
        <f t="shared" si="244"/>
        <v>Scheme-6: Procurement of 3 Nos. of Bulldozers at BTPS, Bhusawal.</v>
      </c>
      <c r="C780" s="49" t="str">
        <f t="shared" ref="C780:E799" si="254">C550</f>
        <v>MERC/CAPEX/MSPGCL/2024-25/0309</v>
      </c>
      <c r="D780" s="160">
        <f t="shared" si="254"/>
        <v>45429</v>
      </c>
      <c r="E780" s="111">
        <f t="shared" si="254"/>
        <v>7.35</v>
      </c>
      <c r="F780" s="109">
        <f t="shared" si="246"/>
        <v>0</v>
      </c>
      <c r="G780" s="109">
        <f t="shared" si="247"/>
        <v>0</v>
      </c>
      <c r="H780" s="111">
        <f t="shared" si="248"/>
        <v>0</v>
      </c>
      <c r="I780" s="109">
        <f>'F4.2'!X90</f>
        <v>0</v>
      </c>
      <c r="J780" s="109">
        <f>'F4.2'!AW90</f>
        <v>0</v>
      </c>
      <c r="K780" s="111"/>
      <c r="L780" s="111"/>
      <c r="M780" s="111">
        <f t="shared" si="253"/>
        <v>0</v>
      </c>
      <c r="N780" s="111">
        <f t="shared" si="249"/>
        <v>0</v>
      </c>
      <c r="O780" s="173"/>
      <c r="P780" s="174"/>
    </row>
    <row r="781" spans="1:16" ht="15.75" hidden="1" outlineLevel="1">
      <c r="A781" s="185">
        <f t="shared" si="245"/>
        <v>0</v>
      </c>
      <c r="B781" s="186" t="str">
        <f t="shared" si="244"/>
        <v>IDC</v>
      </c>
      <c r="C781" s="49">
        <f t="shared" si="254"/>
        <v>0</v>
      </c>
      <c r="D781" s="160" t="str">
        <f t="shared" si="254"/>
        <v>-</v>
      </c>
      <c r="E781" s="111">
        <f t="shared" si="254"/>
        <v>0</v>
      </c>
      <c r="F781" s="109">
        <f t="shared" si="246"/>
        <v>0</v>
      </c>
      <c r="G781" s="109">
        <f t="shared" si="247"/>
        <v>0</v>
      </c>
      <c r="H781" s="111">
        <f t="shared" si="248"/>
        <v>0</v>
      </c>
      <c r="I781" s="109">
        <f>'F4.2'!X91</f>
        <v>0</v>
      </c>
      <c r="J781" s="109">
        <f>'F4.2'!AW91</f>
        <v>0</v>
      </c>
      <c r="K781" s="111"/>
      <c r="L781" s="111"/>
      <c r="M781" s="111">
        <f t="shared" si="253"/>
        <v>0</v>
      </c>
      <c r="N781" s="111">
        <f t="shared" si="249"/>
        <v>0</v>
      </c>
      <c r="O781" s="173"/>
      <c r="P781" s="174"/>
    </row>
    <row r="782" spans="1:16" ht="31.5" hidden="1" outlineLevel="1">
      <c r="A782" s="177">
        <f t="shared" si="245"/>
        <v>21</v>
      </c>
      <c r="B782" s="178" t="str">
        <f t="shared" si="244"/>
        <v>Performance Improvement of Coal Handling Plant at BTPS-U4 &amp; 5, Bhusawal</v>
      </c>
      <c r="C782" s="49" t="str">
        <f t="shared" si="254"/>
        <v>MERC/CAPEX/MSPGCL/2024-25/0310</v>
      </c>
      <c r="D782" s="160" t="str">
        <f t="shared" si="254"/>
        <v>-</v>
      </c>
      <c r="E782" s="111">
        <f t="shared" si="254"/>
        <v>0</v>
      </c>
      <c r="F782" s="109">
        <f t="shared" si="246"/>
        <v>0</v>
      </c>
      <c r="G782" s="109">
        <f t="shared" si="247"/>
        <v>0</v>
      </c>
      <c r="H782" s="111">
        <f t="shared" si="248"/>
        <v>0</v>
      </c>
      <c r="I782" s="109">
        <f>'F4.2'!X92</f>
        <v>0</v>
      </c>
      <c r="J782" s="109">
        <f>'F4.2'!AW92</f>
        <v>0</v>
      </c>
      <c r="K782" s="111"/>
      <c r="L782" s="111"/>
      <c r="M782" s="111">
        <f t="shared" si="253"/>
        <v>0</v>
      </c>
      <c r="N782" s="111">
        <f t="shared" si="249"/>
        <v>0</v>
      </c>
      <c r="O782" s="173"/>
      <c r="P782" s="174"/>
    </row>
    <row r="783" spans="1:16" ht="31.5" hidden="1" outlineLevel="1">
      <c r="A783" s="185">
        <f t="shared" si="245"/>
        <v>21.1</v>
      </c>
      <c r="B783" s="186" t="str">
        <f t="shared" si="244"/>
        <v>Scheme-1: Revamping, Modification of Gravity take-up and Drive Augmentation of Bunkering conveyor in CHP BTPS</v>
      </c>
      <c r="C783" s="49" t="str">
        <f t="shared" si="254"/>
        <v>MERC/CAPEX/MSPGCL/2024-25/0310</v>
      </c>
      <c r="D783" s="160">
        <f t="shared" si="254"/>
        <v>45429</v>
      </c>
      <c r="E783" s="111">
        <f t="shared" si="254"/>
        <v>11.35</v>
      </c>
      <c r="F783" s="109">
        <f t="shared" si="246"/>
        <v>0</v>
      </c>
      <c r="G783" s="109">
        <f t="shared" si="247"/>
        <v>0</v>
      </c>
      <c r="H783" s="111">
        <f t="shared" si="248"/>
        <v>0</v>
      </c>
      <c r="I783" s="109">
        <f>'F4.2'!X93</f>
        <v>0</v>
      </c>
      <c r="J783" s="109">
        <f>'F4.2'!AW93</f>
        <v>0</v>
      </c>
      <c r="K783" s="111"/>
      <c r="L783" s="111"/>
      <c r="M783" s="111">
        <f t="shared" si="253"/>
        <v>0</v>
      </c>
      <c r="N783" s="111">
        <f t="shared" si="249"/>
        <v>0</v>
      </c>
      <c r="O783" s="173"/>
      <c r="P783" s="174"/>
    </row>
    <row r="784" spans="1:16" ht="15.75" hidden="1" outlineLevel="1">
      <c r="A784" s="185">
        <f t="shared" si="245"/>
        <v>21.2</v>
      </c>
      <c r="B784" s="186" t="str">
        <f t="shared" si="244"/>
        <v>Scheme-2: Revamping of coal diverting chutes in CHP 2x500 MW BTPS</v>
      </c>
      <c r="C784" s="49" t="str">
        <f t="shared" si="254"/>
        <v>MERC/CAPEX/MSPGCL/2024-25/0310</v>
      </c>
      <c r="D784" s="160">
        <f t="shared" si="254"/>
        <v>45429</v>
      </c>
      <c r="E784" s="111">
        <f t="shared" si="254"/>
        <v>5.73</v>
      </c>
      <c r="F784" s="109">
        <f t="shared" si="246"/>
        <v>0</v>
      </c>
      <c r="G784" s="109">
        <f t="shared" si="247"/>
        <v>0</v>
      </c>
      <c r="H784" s="111">
        <f t="shared" si="248"/>
        <v>0</v>
      </c>
      <c r="I784" s="109">
        <f>'F4.2'!X94</f>
        <v>0</v>
      </c>
      <c r="J784" s="109">
        <f>'F4.2'!AW94</f>
        <v>0</v>
      </c>
      <c r="K784" s="111"/>
      <c r="L784" s="111"/>
      <c r="M784" s="111">
        <f t="shared" si="253"/>
        <v>0</v>
      </c>
      <c r="N784" s="111">
        <f t="shared" si="249"/>
        <v>0</v>
      </c>
      <c r="O784" s="173"/>
      <c r="P784" s="174"/>
    </row>
    <row r="785" spans="1:16" ht="31.5" hidden="1" outlineLevel="1">
      <c r="A785" s="185">
        <f t="shared" si="245"/>
        <v>21.3</v>
      </c>
      <c r="B785" s="186" t="str">
        <f t="shared" si="244"/>
        <v>Scheme-3: Revamping and structural augmentation of Reversible feeder conveyors in CHP-BTPS.</v>
      </c>
      <c r="C785" s="49" t="str">
        <f t="shared" si="254"/>
        <v>MERC/CAPEX/MSPGCL/2024-25/0310</v>
      </c>
      <c r="D785" s="160">
        <f t="shared" si="254"/>
        <v>45429</v>
      </c>
      <c r="E785" s="111">
        <f t="shared" si="254"/>
        <v>1.77</v>
      </c>
      <c r="F785" s="109">
        <f t="shared" si="246"/>
        <v>1.75</v>
      </c>
      <c r="G785" s="109">
        <f t="shared" si="247"/>
        <v>1.75</v>
      </c>
      <c r="H785" s="111">
        <f t="shared" si="248"/>
        <v>0</v>
      </c>
      <c r="I785" s="109">
        <f>'F4.2'!X95</f>
        <v>0</v>
      </c>
      <c r="J785" s="109">
        <f>'F4.2'!AW95</f>
        <v>0</v>
      </c>
      <c r="K785" s="111"/>
      <c r="L785" s="111"/>
      <c r="M785" s="111">
        <f t="shared" si="253"/>
        <v>0</v>
      </c>
      <c r="N785" s="111">
        <f t="shared" si="249"/>
        <v>0</v>
      </c>
      <c r="O785" s="173"/>
      <c r="P785" s="174"/>
    </row>
    <row r="786" spans="1:16" ht="31.5" hidden="1" outlineLevel="1">
      <c r="A786" s="185">
        <f t="shared" si="245"/>
        <v>21.4</v>
      </c>
      <c r="B786" s="186" t="str">
        <f t="shared" si="244"/>
        <v>Scheme-4: Revamping and up-gradation of air &amp; ventilation system in Coal Handling Plant-BTPS.</v>
      </c>
      <c r="C786" s="49" t="str">
        <f t="shared" si="254"/>
        <v>MERC/CAPEX/MSPGCL/2024-25/0310</v>
      </c>
      <c r="D786" s="160">
        <f t="shared" si="254"/>
        <v>45429</v>
      </c>
      <c r="E786" s="111">
        <f t="shared" si="254"/>
        <v>9.01</v>
      </c>
      <c r="F786" s="109">
        <f t="shared" si="246"/>
        <v>0</v>
      </c>
      <c r="G786" s="109">
        <f t="shared" si="247"/>
        <v>0</v>
      </c>
      <c r="H786" s="111">
        <f t="shared" si="248"/>
        <v>0</v>
      </c>
      <c r="I786" s="109">
        <f>'F4.2'!X96</f>
        <v>0</v>
      </c>
      <c r="J786" s="109">
        <f>'F4.2'!AW96</f>
        <v>0</v>
      </c>
      <c r="K786" s="111"/>
      <c r="L786" s="111"/>
      <c r="M786" s="111">
        <f t="shared" si="253"/>
        <v>0</v>
      </c>
      <c r="N786" s="111">
        <f t="shared" si="249"/>
        <v>0</v>
      </c>
      <c r="O786" s="173"/>
      <c r="P786" s="174"/>
    </row>
    <row r="787" spans="1:16" ht="31.5" hidden="1" outlineLevel="1">
      <c r="A787" s="185">
        <f t="shared" si="245"/>
        <v>21.5</v>
      </c>
      <c r="B787" s="186" t="str">
        <f t="shared" si="244"/>
        <v>Scheme-5: Revamping, Structural &amp; drive up-gradation  of conveyor-111 in CHP-BTPS.</v>
      </c>
      <c r="C787" s="49" t="str">
        <f t="shared" si="254"/>
        <v>MERC/CAPEX/MSPGCL/2024-25/0310</v>
      </c>
      <c r="D787" s="160">
        <f t="shared" si="254"/>
        <v>45429</v>
      </c>
      <c r="E787" s="111">
        <f t="shared" si="254"/>
        <v>3.85</v>
      </c>
      <c r="F787" s="109">
        <f t="shared" si="246"/>
        <v>0</v>
      </c>
      <c r="G787" s="109">
        <f t="shared" si="247"/>
        <v>0</v>
      </c>
      <c r="H787" s="111">
        <f t="shared" si="248"/>
        <v>0</v>
      </c>
      <c r="I787" s="109">
        <f>'F4.2'!X97</f>
        <v>0</v>
      </c>
      <c r="J787" s="109">
        <f>'F4.2'!AW97</f>
        <v>0</v>
      </c>
      <c r="K787" s="111"/>
      <c r="L787" s="111"/>
      <c r="M787" s="111">
        <f t="shared" si="253"/>
        <v>0</v>
      </c>
      <c r="N787" s="111">
        <f t="shared" si="249"/>
        <v>0</v>
      </c>
      <c r="O787" s="173"/>
      <c r="P787" s="174"/>
    </row>
    <row r="788" spans="1:16" ht="31.5" hidden="1" outlineLevel="1">
      <c r="A788" s="185">
        <f t="shared" si="245"/>
        <v>21.6</v>
      </c>
      <c r="B788" s="186" t="str">
        <f t="shared" si="244"/>
        <v>Scheme-6: Revamping and structural up-gradation of conveyor system in tunnel area in Coal Handling Plant-BTPS.</v>
      </c>
      <c r="C788" s="49" t="str">
        <f t="shared" si="254"/>
        <v>MERC/CAPEX/MSPGCL/2024-25/0310</v>
      </c>
      <c r="D788" s="160">
        <f t="shared" si="254"/>
        <v>45429</v>
      </c>
      <c r="E788" s="111">
        <f t="shared" si="254"/>
        <v>8.6199999999999992</v>
      </c>
      <c r="F788" s="109">
        <f t="shared" si="246"/>
        <v>0</v>
      </c>
      <c r="G788" s="109">
        <f t="shared" si="247"/>
        <v>0</v>
      </c>
      <c r="H788" s="111">
        <f t="shared" si="248"/>
        <v>0</v>
      </c>
      <c r="I788" s="109">
        <f>'F4.2'!X98</f>
        <v>0</v>
      </c>
      <c r="J788" s="109">
        <f>'F4.2'!AW98</f>
        <v>0</v>
      </c>
      <c r="K788" s="111"/>
      <c r="L788" s="111"/>
      <c r="M788" s="111">
        <f t="shared" si="253"/>
        <v>0</v>
      </c>
      <c r="N788" s="111">
        <f t="shared" si="249"/>
        <v>0</v>
      </c>
      <c r="O788" s="173"/>
      <c r="P788" s="174"/>
    </row>
    <row r="789" spans="1:16" ht="31.5" hidden="1" outlineLevel="1">
      <c r="A789" s="185">
        <f t="shared" si="245"/>
        <v>21.7</v>
      </c>
      <c r="B789" s="186" t="str">
        <f t="shared" si="244"/>
        <v>Scheme-7: Erection &amp; Commissioning of Travelling type coal chutes in CHP BTPS.</v>
      </c>
      <c r="C789" s="49" t="str">
        <f t="shared" si="254"/>
        <v>MERC/CAPEX/MSPGCL/2024-25/0310</v>
      </c>
      <c r="D789" s="160">
        <f t="shared" si="254"/>
        <v>45429</v>
      </c>
      <c r="E789" s="111">
        <f t="shared" si="254"/>
        <v>8.06</v>
      </c>
      <c r="F789" s="109">
        <f t="shared" si="246"/>
        <v>0</v>
      </c>
      <c r="G789" s="109">
        <f t="shared" si="247"/>
        <v>0</v>
      </c>
      <c r="H789" s="111">
        <f t="shared" si="248"/>
        <v>0</v>
      </c>
      <c r="I789" s="109">
        <f>'F4.2'!X99</f>
        <v>0</v>
      </c>
      <c r="J789" s="109">
        <f>'F4.2'!AW99</f>
        <v>0</v>
      </c>
      <c r="K789" s="111"/>
      <c r="L789" s="111"/>
      <c r="M789" s="111">
        <f t="shared" si="253"/>
        <v>0</v>
      </c>
      <c r="N789" s="111">
        <f t="shared" si="249"/>
        <v>0</v>
      </c>
      <c r="O789" s="173"/>
      <c r="P789" s="174"/>
    </row>
    <row r="790" spans="1:16" ht="31.5" hidden="1" outlineLevel="1">
      <c r="A790" s="185">
        <f t="shared" si="245"/>
        <v>21.8</v>
      </c>
      <c r="B790" s="186" t="str">
        <f t="shared" si="244"/>
        <v>Scheme-8: Revamping of scoop cooling system installed in coal handling plant BTPS.</v>
      </c>
      <c r="C790" s="49" t="str">
        <f t="shared" si="254"/>
        <v>MERC/CAPEX/MSPGCL/2024-25/0310</v>
      </c>
      <c r="D790" s="160">
        <f t="shared" si="254"/>
        <v>45429</v>
      </c>
      <c r="E790" s="111">
        <f t="shared" si="254"/>
        <v>4.9800000000000004</v>
      </c>
      <c r="F790" s="109">
        <f t="shared" si="246"/>
        <v>0</v>
      </c>
      <c r="G790" s="109">
        <f t="shared" si="247"/>
        <v>0</v>
      </c>
      <c r="H790" s="111">
        <f t="shared" si="248"/>
        <v>0</v>
      </c>
      <c r="I790" s="109">
        <f>'F4.2'!X100</f>
        <v>0</v>
      </c>
      <c r="J790" s="109">
        <f>'F4.2'!AW100</f>
        <v>0</v>
      </c>
      <c r="K790" s="111"/>
      <c r="L790" s="111"/>
      <c r="M790" s="111">
        <f t="shared" si="253"/>
        <v>0</v>
      </c>
      <c r="N790" s="111">
        <f t="shared" si="249"/>
        <v>0</v>
      </c>
      <c r="O790" s="173"/>
      <c r="P790" s="174"/>
    </row>
    <row r="791" spans="1:16" ht="15.75" hidden="1" outlineLevel="1">
      <c r="A791" s="283">
        <f t="shared" si="245"/>
        <v>21.9</v>
      </c>
      <c r="B791" s="283" t="str">
        <f t="shared" si="244"/>
        <v>Scheme-9: Retrofitting and Up-gradation of Dewatering system in CHP-BTPS.</v>
      </c>
      <c r="C791" s="49" t="str">
        <f t="shared" si="254"/>
        <v>MERC/CAPEX/MSPGCL/2024-25/0310</v>
      </c>
      <c r="D791" s="160">
        <f t="shared" si="254"/>
        <v>45429</v>
      </c>
      <c r="E791" s="111">
        <f t="shared" si="254"/>
        <v>3.92</v>
      </c>
      <c r="F791" s="109">
        <f t="shared" si="246"/>
        <v>0</v>
      </c>
      <c r="G791" s="109">
        <f t="shared" si="247"/>
        <v>0</v>
      </c>
      <c r="H791" s="111">
        <f t="shared" si="248"/>
        <v>0</v>
      </c>
      <c r="I791" s="109">
        <f>'F4.2'!X101</f>
        <v>0</v>
      </c>
      <c r="J791" s="109">
        <f>'F4.2'!AW101</f>
        <v>0</v>
      </c>
      <c r="K791" s="111"/>
      <c r="L791" s="111"/>
      <c r="M791" s="111">
        <f t="shared" si="253"/>
        <v>0</v>
      </c>
      <c r="N791" s="111">
        <f t="shared" si="249"/>
        <v>0</v>
      </c>
      <c r="O791" s="173"/>
      <c r="P791" s="174"/>
    </row>
    <row r="792" spans="1:16" ht="15.75" hidden="1" outlineLevel="1">
      <c r="A792" s="282">
        <f t="shared" si="245"/>
        <v>0</v>
      </c>
      <c r="B792" s="282" t="str">
        <f t="shared" si="244"/>
        <v>IDC</v>
      </c>
      <c r="C792" s="49">
        <f t="shared" si="254"/>
        <v>0</v>
      </c>
      <c r="D792" s="160" t="str">
        <f t="shared" si="254"/>
        <v>-</v>
      </c>
      <c r="E792" s="111">
        <f t="shared" si="254"/>
        <v>0</v>
      </c>
      <c r="F792" s="109">
        <f t="shared" si="246"/>
        <v>0</v>
      </c>
      <c r="G792" s="109">
        <f t="shared" si="247"/>
        <v>0</v>
      </c>
      <c r="H792" s="111">
        <f t="shared" si="248"/>
        <v>0</v>
      </c>
      <c r="I792" s="109">
        <f>'F4.2'!X102</f>
        <v>0</v>
      </c>
      <c r="J792" s="109">
        <f>'F4.2'!AW102</f>
        <v>0</v>
      </c>
      <c r="K792" s="111"/>
      <c r="L792" s="111"/>
      <c r="M792" s="111">
        <f t="shared" si="253"/>
        <v>0</v>
      </c>
      <c r="N792" s="111">
        <f t="shared" si="249"/>
        <v>0</v>
      </c>
      <c r="O792" s="173"/>
      <c r="P792" s="174"/>
    </row>
    <row r="793" spans="1:16" ht="15.75" hidden="1" outlineLevel="1">
      <c r="A793" s="284">
        <f t="shared" si="245"/>
        <v>0</v>
      </c>
      <c r="B793" s="284" t="str">
        <f t="shared" si="244"/>
        <v>Asset Transfer from Projects</v>
      </c>
      <c r="C793" s="49">
        <f t="shared" si="254"/>
        <v>0</v>
      </c>
      <c r="D793" s="160" t="str">
        <f t="shared" si="254"/>
        <v>-</v>
      </c>
      <c r="E793" s="111">
        <f t="shared" si="254"/>
        <v>0</v>
      </c>
      <c r="F793" s="109">
        <f t="shared" si="246"/>
        <v>0</v>
      </c>
      <c r="G793" s="109">
        <f t="shared" si="247"/>
        <v>0</v>
      </c>
      <c r="H793" s="111">
        <f t="shared" si="248"/>
        <v>0</v>
      </c>
      <c r="I793" s="109">
        <f>'F4.2'!X103</f>
        <v>0</v>
      </c>
      <c r="J793" s="109">
        <f>'F4.2'!AW103</f>
        <v>0</v>
      </c>
      <c r="K793" s="111"/>
      <c r="L793" s="111"/>
      <c r="M793" s="111">
        <f t="shared" si="253"/>
        <v>0</v>
      </c>
      <c r="N793" s="111">
        <f t="shared" si="249"/>
        <v>0</v>
      </c>
      <c r="O793" s="173"/>
      <c r="P793" s="174"/>
    </row>
    <row r="794" spans="1:16" ht="15.75" hidden="1" outlineLevel="1">
      <c r="A794" s="282">
        <f t="shared" si="245"/>
        <v>0</v>
      </c>
      <c r="B794" s="282" t="str">
        <f t="shared" si="244"/>
        <v>SP Busduct Unit 4&amp;5</v>
      </c>
      <c r="C794" s="49">
        <f t="shared" si="254"/>
        <v>0</v>
      </c>
      <c r="D794" s="160" t="str">
        <f t="shared" si="254"/>
        <v>-</v>
      </c>
      <c r="E794" s="111">
        <f t="shared" si="254"/>
        <v>0</v>
      </c>
      <c r="F794" s="109">
        <f t="shared" si="246"/>
        <v>0.30071745999999999</v>
      </c>
      <c r="G794" s="109">
        <f t="shared" si="247"/>
        <v>0.30071745999999999</v>
      </c>
      <c r="H794" s="111">
        <f t="shared" si="248"/>
        <v>0</v>
      </c>
      <c r="I794" s="109">
        <f>'F4.2'!X104</f>
        <v>0</v>
      </c>
      <c r="J794" s="109">
        <f>'F4.2'!AW104</f>
        <v>0</v>
      </c>
      <c r="K794" s="111"/>
      <c r="L794" s="111"/>
      <c r="M794" s="111">
        <f t="shared" si="253"/>
        <v>0</v>
      </c>
      <c r="N794" s="111">
        <f t="shared" si="249"/>
        <v>0</v>
      </c>
      <c r="O794" s="173"/>
      <c r="P794" s="174"/>
    </row>
    <row r="795" spans="1:16" ht="15.75" hidden="1" outlineLevel="1">
      <c r="A795" s="282">
        <f t="shared" si="245"/>
        <v>0</v>
      </c>
      <c r="B795" s="282" t="str">
        <f t="shared" si="244"/>
        <v>ESP,ID,FD,PA Fans &amp;Other Boiler Auxiliaries</v>
      </c>
      <c r="C795" s="40">
        <f t="shared" si="254"/>
        <v>0</v>
      </c>
      <c r="D795" s="159" t="str">
        <f t="shared" si="254"/>
        <v>-</v>
      </c>
      <c r="E795" s="109">
        <f t="shared" si="254"/>
        <v>0</v>
      </c>
      <c r="F795" s="109">
        <f t="shared" si="246"/>
        <v>1.0282827000000001</v>
      </c>
      <c r="G795" s="109">
        <f t="shared" si="247"/>
        <v>1.0282827000000001</v>
      </c>
      <c r="H795" s="109">
        <f t="shared" si="248"/>
        <v>0</v>
      </c>
      <c r="I795" s="109">
        <f>'F4.2'!X105</f>
        <v>0</v>
      </c>
      <c r="J795" s="109">
        <f>'F4.2'!AW105</f>
        <v>0</v>
      </c>
      <c r="K795" s="109"/>
      <c r="L795" s="109"/>
      <c r="M795" s="109">
        <f t="shared" ref="M795:M848" si="255">SUM(J795:L795)</f>
        <v>0</v>
      </c>
      <c r="N795" s="109">
        <f t="shared" si="249"/>
        <v>0</v>
      </c>
    </row>
    <row r="796" spans="1:16" ht="15.75" hidden="1" outlineLevel="1">
      <c r="A796" s="284">
        <f t="shared" si="245"/>
        <v>0</v>
      </c>
      <c r="B796" s="284" t="str">
        <f t="shared" si="244"/>
        <v>(ii) DPR Yet to be Submitted to MERC</v>
      </c>
      <c r="C796" s="40">
        <f t="shared" si="254"/>
        <v>0</v>
      </c>
      <c r="D796" s="159" t="str">
        <f t="shared" si="254"/>
        <v>-</v>
      </c>
      <c r="E796" s="109">
        <f t="shared" si="254"/>
        <v>0</v>
      </c>
      <c r="F796" s="109">
        <f t="shared" si="246"/>
        <v>0</v>
      </c>
      <c r="G796" s="109">
        <f t="shared" si="247"/>
        <v>0</v>
      </c>
      <c r="H796" s="109">
        <f t="shared" si="248"/>
        <v>0</v>
      </c>
      <c r="I796" s="109">
        <f>'F4.2'!X106</f>
        <v>0</v>
      </c>
      <c r="J796" s="109">
        <f>'F4.2'!AW106</f>
        <v>0</v>
      </c>
      <c r="K796" s="109"/>
      <c r="L796" s="109"/>
      <c r="M796" s="109">
        <f t="shared" si="255"/>
        <v>0</v>
      </c>
      <c r="N796" s="109">
        <f t="shared" si="249"/>
        <v>0</v>
      </c>
    </row>
    <row r="797" spans="1:16" ht="15.75" hidden="1" outlineLevel="1">
      <c r="A797" s="345">
        <f t="shared" si="245"/>
        <v>0</v>
      </c>
      <c r="B797" s="345" t="str">
        <f t="shared" si="244"/>
        <v xml:space="preserve">FY 2025-26 </v>
      </c>
      <c r="C797" s="49">
        <f t="shared" si="254"/>
        <v>0</v>
      </c>
      <c r="D797" s="160" t="str">
        <f t="shared" si="254"/>
        <v>-</v>
      </c>
      <c r="E797" s="111">
        <f t="shared" si="254"/>
        <v>0</v>
      </c>
      <c r="F797" s="109">
        <f t="shared" si="246"/>
        <v>0</v>
      </c>
      <c r="G797" s="109">
        <f t="shared" si="247"/>
        <v>0</v>
      </c>
      <c r="H797" s="111">
        <f t="shared" si="248"/>
        <v>0</v>
      </c>
      <c r="I797" s="109">
        <f>'F4.2'!X107</f>
        <v>0</v>
      </c>
      <c r="J797" s="109">
        <f>'F4.2'!AW107</f>
        <v>0</v>
      </c>
      <c r="K797" s="111"/>
      <c r="L797" s="111"/>
      <c r="M797" s="111">
        <f t="shared" si="255"/>
        <v>0</v>
      </c>
      <c r="N797" s="111">
        <f t="shared" si="249"/>
        <v>0</v>
      </c>
    </row>
    <row r="798" spans="1:16" ht="31.5" hidden="1" outlineLevel="1">
      <c r="A798" s="352">
        <f t="shared" si="245"/>
        <v>1</v>
      </c>
      <c r="B798" s="353" t="str">
        <f t="shared" si="244"/>
        <v>Up gradation of coal mill reject system, Procurement of Air heater baskets &amp; spare Air heater gearbox at 2X500MW, Bhusawal TPS</v>
      </c>
      <c r="C798" s="49">
        <f t="shared" si="254"/>
        <v>0</v>
      </c>
      <c r="D798" s="160" t="str">
        <f t="shared" si="254"/>
        <v>-</v>
      </c>
      <c r="E798" s="111">
        <f t="shared" si="254"/>
        <v>0</v>
      </c>
      <c r="F798" s="109">
        <f t="shared" si="246"/>
        <v>0</v>
      </c>
      <c r="G798" s="109">
        <f t="shared" si="247"/>
        <v>0</v>
      </c>
      <c r="H798" s="111">
        <f t="shared" si="248"/>
        <v>0</v>
      </c>
      <c r="I798" s="109">
        <f>'F4.2'!X108</f>
        <v>31.75</v>
      </c>
      <c r="J798" s="109">
        <f>'F4.2'!AW108</f>
        <v>0</v>
      </c>
      <c r="K798" s="111"/>
      <c r="L798" s="111"/>
      <c r="M798" s="111">
        <f t="shared" si="255"/>
        <v>0</v>
      </c>
      <c r="N798" s="111">
        <f t="shared" si="249"/>
        <v>31.75</v>
      </c>
    </row>
    <row r="799" spans="1:16" ht="63" hidden="1" outlineLevel="1">
      <c r="A799" s="282">
        <f t="shared" si="245"/>
        <v>1.1000000000000001</v>
      </c>
      <c r="B799" s="282" t="str">
        <f t="shared" si="244"/>
        <v xml:space="preserve">Work of Capacity enhancement, Engineering, modification, upgradation including spares and consumables and complete commissioning including operation and comprehensive maintenance for 12 months for coal mill reject handling system  in Unit-4&amp;5, 2X500MW, BTPS, Bhusawal </v>
      </c>
      <c r="C799" s="49">
        <f t="shared" si="254"/>
        <v>0</v>
      </c>
      <c r="D799" s="160" t="str">
        <f t="shared" si="254"/>
        <v>-</v>
      </c>
      <c r="E799" s="111">
        <f t="shared" si="254"/>
        <v>0</v>
      </c>
      <c r="F799" s="109">
        <f t="shared" si="246"/>
        <v>0</v>
      </c>
      <c r="G799" s="109">
        <f t="shared" si="247"/>
        <v>0</v>
      </c>
      <c r="H799" s="111">
        <f t="shared" si="248"/>
        <v>0</v>
      </c>
      <c r="I799" s="109">
        <f>'F4.2'!X109</f>
        <v>15.05</v>
      </c>
      <c r="J799" s="109">
        <f>'F4.2'!AW109</f>
        <v>15.05</v>
      </c>
      <c r="K799" s="111"/>
      <c r="L799" s="111"/>
      <c r="M799" s="111">
        <f t="shared" si="255"/>
        <v>15.05</v>
      </c>
      <c r="N799" s="111">
        <f t="shared" si="249"/>
        <v>0</v>
      </c>
    </row>
    <row r="800" spans="1:16" ht="31.5" hidden="1" outlineLevel="1">
      <c r="A800" s="282">
        <f t="shared" si="245"/>
        <v>1.2</v>
      </c>
      <c r="B800" s="282" t="str">
        <f t="shared" si="244"/>
        <v>Procurement of assembly of baskets &amp; seals for Air Preheater of type 31.5 VIM 2000 (72° PA), in Unit-5 2x500MW, BTPS Bhusawal</v>
      </c>
      <c r="C800" s="49">
        <f t="shared" ref="C800:E819" si="256">C570</f>
        <v>0</v>
      </c>
      <c r="D800" s="160" t="str">
        <f t="shared" si="256"/>
        <v>-</v>
      </c>
      <c r="E800" s="111">
        <f t="shared" si="256"/>
        <v>0</v>
      </c>
      <c r="F800" s="109">
        <f t="shared" si="246"/>
        <v>0</v>
      </c>
      <c r="G800" s="109">
        <f t="shared" si="247"/>
        <v>0</v>
      </c>
      <c r="H800" s="111">
        <f t="shared" si="248"/>
        <v>0</v>
      </c>
      <c r="I800" s="109">
        <f>'F4.2'!X110</f>
        <v>7.45</v>
      </c>
      <c r="J800" s="109">
        <f>'F4.2'!AW110</f>
        <v>7.45</v>
      </c>
      <c r="K800" s="111"/>
      <c r="L800" s="111"/>
      <c r="M800" s="111">
        <f t="shared" si="255"/>
        <v>7.45</v>
      </c>
      <c r="N800" s="111">
        <f t="shared" si="249"/>
        <v>0</v>
      </c>
    </row>
    <row r="801" spans="1:14" ht="31.5" hidden="1" outlineLevel="1">
      <c r="A801" s="282">
        <f t="shared" si="245"/>
        <v>1.3</v>
      </c>
      <c r="B801" s="282" t="str">
        <f t="shared" si="244"/>
        <v>Procurement of APH Gearbox to improve availability and performance of Air preheaters at 2 x 500 MW Units, BTPS, Bhusawal. </v>
      </c>
      <c r="C801" s="49">
        <f t="shared" si="256"/>
        <v>0</v>
      </c>
      <c r="D801" s="160" t="str">
        <f t="shared" si="256"/>
        <v>-</v>
      </c>
      <c r="E801" s="111">
        <f t="shared" si="256"/>
        <v>0</v>
      </c>
      <c r="F801" s="109">
        <f t="shared" si="246"/>
        <v>0</v>
      </c>
      <c r="G801" s="109">
        <f t="shared" si="247"/>
        <v>0</v>
      </c>
      <c r="H801" s="111">
        <f t="shared" si="248"/>
        <v>0</v>
      </c>
      <c r="I801" s="109">
        <f>'F4.2'!X111</f>
        <v>9.25</v>
      </c>
      <c r="J801" s="109">
        <f>'F4.2'!AW111</f>
        <v>9.25</v>
      </c>
      <c r="K801" s="111"/>
      <c r="L801" s="111"/>
      <c r="M801" s="111">
        <f t="shared" si="255"/>
        <v>9.25</v>
      </c>
      <c r="N801" s="111">
        <f t="shared" si="249"/>
        <v>0</v>
      </c>
    </row>
    <row r="802" spans="1:14" ht="15.75" hidden="1" outlineLevel="1">
      <c r="A802" s="352">
        <f t="shared" si="245"/>
        <v>2</v>
      </c>
      <c r="B802" s="353" t="str">
        <f t="shared" si="244"/>
        <v>Boiler Reliability &amp; Availability improvement at 2x500MW, Bhusawal TPS.</v>
      </c>
      <c r="C802" s="40">
        <f t="shared" si="256"/>
        <v>0</v>
      </c>
      <c r="D802" s="159" t="str">
        <f t="shared" si="256"/>
        <v>-</v>
      </c>
      <c r="E802" s="109">
        <f t="shared" si="256"/>
        <v>0</v>
      </c>
      <c r="F802" s="109">
        <f t="shared" si="246"/>
        <v>0</v>
      </c>
      <c r="G802" s="109">
        <f t="shared" si="247"/>
        <v>0</v>
      </c>
      <c r="H802" s="109">
        <f t="shared" si="248"/>
        <v>0</v>
      </c>
      <c r="I802" s="109">
        <f>'F4.2'!X112</f>
        <v>83.63000000000001</v>
      </c>
      <c r="J802" s="109">
        <f>'F4.2'!AW112</f>
        <v>0</v>
      </c>
      <c r="K802" s="109"/>
      <c r="L802" s="109"/>
      <c r="M802" s="109">
        <f t="shared" si="255"/>
        <v>0</v>
      </c>
      <c r="N802" s="109">
        <f t="shared" si="249"/>
        <v>83.63000000000001</v>
      </c>
    </row>
    <row r="803" spans="1:14" ht="31.5" hidden="1" outlineLevel="1">
      <c r="A803" s="282">
        <f t="shared" si="245"/>
        <v>2.1</v>
      </c>
      <c r="B803" s="282" t="str">
        <f t="shared" si="244"/>
        <v xml:space="preserve">Procurement &amp; Replacement Of LTSH Coils for Unit - 4 &amp; 5 (500MW) TPS, Bhusawal. </v>
      </c>
      <c r="C803" s="49">
        <f t="shared" si="256"/>
        <v>0</v>
      </c>
      <c r="D803" s="160" t="str">
        <f t="shared" si="256"/>
        <v>-</v>
      </c>
      <c r="E803" s="111">
        <f t="shared" si="256"/>
        <v>0</v>
      </c>
      <c r="F803" s="109">
        <f t="shared" si="246"/>
        <v>0</v>
      </c>
      <c r="G803" s="109">
        <f t="shared" si="247"/>
        <v>0</v>
      </c>
      <c r="H803" s="111">
        <f t="shared" si="248"/>
        <v>0</v>
      </c>
      <c r="I803" s="109">
        <f>'F4.2'!X113</f>
        <v>19.11</v>
      </c>
      <c r="J803" s="109">
        <f>'F4.2'!AW113</f>
        <v>19.11</v>
      </c>
      <c r="K803" s="111"/>
      <c r="L803" s="111"/>
      <c r="M803" s="111">
        <f t="shared" si="255"/>
        <v>19.11</v>
      </c>
      <c r="N803" s="111">
        <f t="shared" si="249"/>
        <v>0</v>
      </c>
    </row>
    <row r="804" spans="1:14" ht="31.5" hidden="1" outlineLevel="1">
      <c r="A804" s="282">
        <f t="shared" si="245"/>
        <v>2.2000000000000002</v>
      </c>
      <c r="B804" s="282" t="str">
        <f t="shared" si="244"/>
        <v>Procurement &amp; Replacement Of Economiser Coils For Unit - 4 &amp; 5 (500MW) TPS, Bhusawal</v>
      </c>
      <c r="C804" s="49">
        <f t="shared" si="256"/>
        <v>0</v>
      </c>
      <c r="D804" s="160" t="str">
        <f t="shared" si="256"/>
        <v>-</v>
      </c>
      <c r="E804" s="111">
        <f t="shared" si="256"/>
        <v>0</v>
      </c>
      <c r="F804" s="109">
        <f t="shared" si="246"/>
        <v>0</v>
      </c>
      <c r="G804" s="109">
        <f t="shared" si="247"/>
        <v>0</v>
      </c>
      <c r="H804" s="111">
        <f t="shared" si="248"/>
        <v>0</v>
      </c>
      <c r="I804" s="109">
        <f>'F4.2'!X114</f>
        <v>47.6</v>
      </c>
      <c r="J804" s="109">
        <f>'F4.2'!AW114</f>
        <v>47.6</v>
      </c>
      <c r="K804" s="111"/>
      <c r="L804" s="111"/>
      <c r="M804" s="111">
        <f t="shared" si="255"/>
        <v>47.6</v>
      </c>
      <c r="N804" s="111">
        <f t="shared" si="249"/>
        <v>0</v>
      </c>
    </row>
    <row r="805" spans="1:14" ht="15.75" hidden="1" outlineLevel="1">
      <c r="A805" s="282">
        <f t="shared" si="245"/>
        <v>2.2999999999999998</v>
      </c>
      <c r="B805" s="282" t="str">
        <f t="shared" si="244"/>
        <v>Procurement of assembly of APH Baskets Unit-4</v>
      </c>
      <c r="C805" s="40">
        <f t="shared" si="256"/>
        <v>0</v>
      </c>
      <c r="D805" s="159" t="str">
        <f t="shared" si="256"/>
        <v>-</v>
      </c>
      <c r="E805" s="109">
        <f t="shared" si="256"/>
        <v>0</v>
      </c>
      <c r="F805" s="109">
        <f t="shared" si="246"/>
        <v>0</v>
      </c>
      <c r="G805" s="109">
        <f t="shared" si="247"/>
        <v>0</v>
      </c>
      <c r="H805" s="109">
        <f t="shared" si="248"/>
        <v>0</v>
      </c>
      <c r="I805" s="109">
        <f>'F4.2'!X115</f>
        <v>7.55</v>
      </c>
      <c r="J805" s="109">
        <f>'F4.2'!AW115</f>
        <v>7.55</v>
      </c>
      <c r="K805" s="109"/>
      <c r="L805" s="109"/>
      <c r="M805" s="109">
        <f t="shared" si="255"/>
        <v>7.55</v>
      </c>
      <c r="N805" s="109">
        <f t="shared" si="249"/>
        <v>0</v>
      </c>
    </row>
    <row r="806" spans="1:14" ht="15.75" hidden="1" outlineLevel="1">
      <c r="A806" s="282">
        <f t="shared" si="245"/>
        <v>2.4</v>
      </c>
      <c r="B806" s="282" t="str">
        <f t="shared" si="244"/>
        <v>Procurement of APH Gearbox Unit-4&amp;5</v>
      </c>
      <c r="C806" s="49">
        <f t="shared" si="256"/>
        <v>0</v>
      </c>
      <c r="D806" s="160" t="str">
        <f t="shared" si="256"/>
        <v>-</v>
      </c>
      <c r="E806" s="111">
        <f t="shared" si="256"/>
        <v>0</v>
      </c>
      <c r="F806" s="109">
        <f t="shared" si="246"/>
        <v>0</v>
      </c>
      <c r="G806" s="109">
        <f t="shared" si="247"/>
        <v>0</v>
      </c>
      <c r="H806" s="111">
        <f t="shared" si="248"/>
        <v>0</v>
      </c>
      <c r="I806" s="109">
        <f>'F4.2'!X116</f>
        <v>9.3699999999999992</v>
      </c>
      <c r="J806" s="109">
        <f>'F4.2'!AW116</f>
        <v>9.3699999999999992</v>
      </c>
      <c r="K806" s="111"/>
      <c r="L806" s="111"/>
      <c r="M806" s="111">
        <f t="shared" si="255"/>
        <v>9.3699999999999992</v>
      </c>
      <c r="N806" s="111">
        <f t="shared" si="249"/>
        <v>0</v>
      </c>
    </row>
    <row r="807" spans="1:14" ht="15.75" hidden="1" outlineLevel="1">
      <c r="A807" s="352">
        <f t="shared" si="245"/>
        <v>3</v>
      </c>
      <c r="B807" s="353" t="str">
        <f t="shared" si="244"/>
        <v>Various Turbine side reliability improvement schemes at 2x500MW, BTPS</v>
      </c>
      <c r="C807" s="49">
        <f t="shared" si="256"/>
        <v>0</v>
      </c>
      <c r="D807" s="160" t="str">
        <f t="shared" si="256"/>
        <v>-</v>
      </c>
      <c r="E807" s="111">
        <f t="shared" si="256"/>
        <v>0</v>
      </c>
      <c r="F807" s="109">
        <f t="shared" si="246"/>
        <v>0</v>
      </c>
      <c r="G807" s="109">
        <f t="shared" si="247"/>
        <v>0</v>
      </c>
      <c r="H807" s="111">
        <f t="shared" si="248"/>
        <v>0</v>
      </c>
      <c r="I807" s="109">
        <f>'F4.2'!X117</f>
        <v>41.4</v>
      </c>
      <c r="J807" s="109">
        <f>'F4.2'!AW117</f>
        <v>0</v>
      </c>
      <c r="K807" s="111"/>
      <c r="L807" s="111"/>
      <c r="M807" s="111">
        <f t="shared" si="255"/>
        <v>0</v>
      </c>
      <c r="N807" s="111">
        <f t="shared" si="249"/>
        <v>41.4</v>
      </c>
    </row>
    <row r="808" spans="1:14" ht="15.75" hidden="1" outlineLevel="1">
      <c r="A808" s="282">
        <f t="shared" si="245"/>
        <v>3.1</v>
      </c>
      <c r="B808" s="282" t="str">
        <f t="shared" si="244"/>
        <v>Reliability improvement of Atlas copco make (mode -ZR -500)</v>
      </c>
      <c r="C808" s="49">
        <f t="shared" si="256"/>
        <v>0</v>
      </c>
      <c r="D808" s="160" t="str">
        <f t="shared" si="256"/>
        <v>-</v>
      </c>
      <c r="E808" s="111">
        <f t="shared" si="256"/>
        <v>0</v>
      </c>
      <c r="F808" s="109">
        <f t="shared" si="246"/>
        <v>0</v>
      </c>
      <c r="G808" s="109">
        <f t="shared" si="247"/>
        <v>0</v>
      </c>
      <c r="H808" s="111">
        <f t="shared" si="248"/>
        <v>0</v>
      </c>
      <c r="I808" s="109">
        <f>'F4.2'!X118</f>
        <v>2.4</v>
      </c>
      <c r="J808" s="109">
        <f>'F4.2'!AW118</f>
        <v>2.4</v>
      </c>
      <c r="K808" s="111"/>
      <c r="L808" s="111"/>
      <c r="M808" s="111">
        <f t="shared" si="255"/>
        <v>2.4</v>
      </c>
      <c r="N808" s="111">
        <f t="shared" si="249"/>
        <v>0</v>
      </c>
    </row>
    <row r="809" spans="1:14" ht="15.75" hidden="1" outlineLevel="1">
      <c r="A809" s="282">
        <f t="shared" si="245"/>
        <v>3.2</v>
      </c>
      <c r="B809" s="282" t="str">
        <f t="shared" si="244"/>
        <v xml:space="preserve">Reliability improvement of  HPCV Valve with procurment cone assy </v>
      </c>
      <c r="C809" s="49">
        <f t="shared" si="256"/>
        <v>0</v>
      </c>
      <c r="D809" s="160" t="str">
        <f t="shared" si="256"/>
        <v>-</v>
      </c>
      <c r="E809" s="111">
        <f t="shared" si="256"/>
        <v>0</v>
      </c>
      <c r="F809" s="109">
        <f t="shared" si="246"/>
        <v>0</v>
      </c>
      <c r="G809" s="109">
        <f t="shared" si="247"/>
        <v>0</v>
      </c>
      <c r="H809" s="111">
        <f t="shared" si="248"/>
        <v>0</v>
      </c>
      <c r="I809" s="109">
        <f>'F4.2'!X119</f>
        <v>2</v>
      </c>
      <c r="J809" s="109">
        <f>'F4.2'!AW119</f>
        <v>2</v>
      </c>
      <c r="K809" s="111"/>
      <c r="L809" s="111"/>
      <c r="M809" s="111">
        <f t="shared" si="255"/>
        <v>2</v>
      </c>
      <c r="N809" s="111">
        <f t="shared" si="249"/>
        <v>0</v>
      </c>
    </row>
    <row r="810" spans="1:14" ht="15.75" hidden="1" outlineLevel="1">
      <c r="A810" s="282">
        <f t="shared" si="245"/>
        <v>3.3</v>
      </c>
      <c r="B810" s="282" t="str">
        <f t="shared" si="244"/>
        <v>Reliability improvement of Alfa Laval make Portable COP</v>
      </c>
      <c r="C810" s="49">
        <f t="shared" si="256"/>
        <v>0</v>
      </c>
      <c r="D810" s="160" t="str">
        <f t="shared" si="256"/>
        <v>-</v>
      </c>
      <c r="E810" s="111">
        <f t="shared" si="256"/>
        <v>0</v>
      </c>
      <c r="F810" s="109">
        <f t="shared" si="246"/>
        <v>0</v>
      </c>
      <c r="G810" s="109">
        <f t="shared" si="247"/>
        <v>0</v>
      </c>
      <c r="H810" s="111">
        <f t="shared" si="248"/>
        <v>0</v>
      </c>
      <c r="I810" s="109">
        <f>'F4.2'!X120</f>
        <v>3</v>
      </c>
      <c r="J810" s="109">
        <f>'F4.2'!AW120</f>
        <v>3</v>
      </c>
      <c r="K810" s="111"/>
      <c r="L810" s="111"/>
      <c r="M810" s="111">
        <f t="shared" si="255"/>
        <v>3</v>
      </c>
      <c r="N810" s="111">
        <f t="shared" si="249"/>
        <v>0</v>
      </c>
    </row>
    <row r="811" spans="1:14" ht="31.5" hidden="1" outlineLevel="1">
      <c r="A811" s="282">
        <f t="shared" si="245"/>
        <v>3.4</v>
      </c>
      <c r="B811" s="282" t="str">
        <f t="shared" si="244"/>
        <v>Reliability improvement of Seal Oil System with procurement of various U Seal rings</v>
      </c>
      <c r="C811" s="49">
        <f t="shared" si="256"/>
        <v>0</v>
      </c>
      <c r="D811" s="160" t="str">
        <f t="shared" si="256"/>
        <v>-</v>
      </c>
      <c r="E811" s="111">
        <f t="shared" si="256"/>
        <v>0</v>
      </c>
      <c r="F811" s="109">
        <f t="shared" si="246"/>
        <v>0</v>
      </c>
      <c r="G811" s="109">
        <f t="shared" si="247"/>
        <v>0</v>
      </c>
      <c r="H811" s="111">
        <f t="shared" si="248"/>
        <v>0</v>
      </c>
      <c r="I811" s="109">
        <f>'F4.2'!X121</f>
        <v>2</v>
      </c>
      <c r="J811" s="109">
        <f>'F4.2'!AW121</f>
        <v>2</v>
      </c>
      <c r="K811" s="111"/>
      <c r="L811" s="111"/>
      <c r="M811" s="111">
        <f t="shared" si="255"/>
        <v>2</v>
      </c>
      <c r="N811" s="111">
        <f t="shared" si="249"/>
        <v>0</v>
      </c>
    </row>
    <row r="812" spans="1:14" ht="31.5" hidden="1" outlineLevel="1">
      <c r="A812" s="282">
        <f t="shared" si="245"/>
        <v>3.5</v>
      </c>
      <c r="B812" s="282" t="str">
        <f t="shared" si="244"/>
        <v>Reliability improvement of Unit-4 &amp; 5 NDCT with replacement of PVC fills and allied work</v>
      </c>
      <c r="C812" s="40">
        <f t="shared" si="256"/>
        <v>0</v>
      </c>
      <c r="D812" s="159" t="str">
        <f t="shared" si="256"/>
        <v>-</v>
      </c>
      <c r="E812" s="109">
        <f t="shared" si="256"/>
        <v>0</v>
      </c>
      <c r="F812" s="109">
        <f t="shared" si="246"/>
        <v>0</v>
      </c>
      <c r="G812" s="109">
        <f t="shared" si="247"/>
        <v>0</v>
      </c>
      <c r="H812" s="109">
        <f t="shared" si="248"/>
        <v>0</v>
      </c>
      <c r="I812" s="109">
        <f>'F4.2'!X122</f>
        <v>30</v>
      </c>
      <c r="J812" s="109">
        <f>'F4.2'!AW122</f>
        <v>30</v>
      </c>
      <c r="K812" s="109"/>
      <c r="L812" s="109"/>
      <c r="M812" s="109">
        <f t="shared" si="255"/>
        <v>30</v>
      </c>
      <c r="N812" s="109">
        <f t="shared" si="249"/>
        <v>0</v>
      </c>
    </row>
    <row r="813" spans="1:14" ht="15.75" hidden="1" outlineLevel="1">
      <c r="A813" s="282">
        <f t="shared" si="245"/>
        <v>3.6</v>
      </c>
      <c r="B813" s="282" t="str">
        <f t="shared" si="244"/>
        <v>Upgradation of Chiller plant, GEHO pump house &amp; OLTC PLC system.</v>
      </c>
      <c r="C813" s="49">
        <f t="shared" si="256"/>
        <v>0</v>
      </c>
      <c r="D813" s="160" t="str">
        <f t="shared" si="256"/>
        <v>-</v>
      </c>
      <c r="E813" s="111">
        <f t="shared" si="256"/>
        <v>0</v>
      </c>
      <c r="F813" s="109">
        <f t="shared" si="246"/>
        <v>0</v>
      </c>
      <c r="G813" s="109">
        <f t="shared" si="247"/>
        <v>0</v>
      </c>
      <c r="H813" s="111">
        <f t="shared" si="248"/>
        <v>0</v>
      </c>
      <c r="I813" s="109">
        <f>'F4.2'!X123</f>
        <v>2</v>
      </c>
      <c r="J813" s="109">
        <f>'F4.2'!AW123</f>
        <v>2</v>
      </c>
      <c r="K813" s="111"/>
      <c r="L813" s="111"/>
      <c r="M813" s="111">
        <f t="shared" si="255"/>
        <v>2</v>
      </c>
      <c r="N813" s="111">
        <f t="shared" si="249"/>
        <v>0</v>
      </c>
    </row>
    <row r="814" spans="1:14" ht="15.75" hidden="1" outlineLevel="1">
      <c r="A814" s="352">
        <f t="shared" si="245"/>
        <v>4</v>
      </c>
      <c r="B814" s="353" t="str">
        <f t="shared" si="244"/>
        <v>IB recommended scheme related (Civil and Electrical)</v>
      </c>
      <c r="C814" s="49">
        <f t="shared" si="256"/>
        <v>0</v>
      </c>
      <c r="D814" s="160" t="str">
        <f t="shared" si="256"/>
        <v>-</v>
      </c>
      <c r="E814" s="111">
        <f t="shared" si="256"/>
        <v>0</v>
      </c>
      <c r="F814" s="109">
        <f t="shared" si="246"/>
        <v>0</v>
      </c>
      <c r="G814" s="109">
        <f t="shared" si="247"/>
        <v>0</v>
      </c>
      <c r="H814" s="111">
        <f t="shared" si="248"/>
        <v>0</v>
      </c>
      <c r="I814" s="109">
        <f>'F4.2'!X124</f>
        <v>10.76</v>
      </c>
      <c r="J814" s="109">
        <f>'F4.2'!AW124</f>
        <v>0</v>
      </c>
      <c r="K814" s="111"/>
      <c r="L814" s="111"/>
      <c r="M814" s="111">
        <f t="shared" si="255"/>
        <v>0</v>
      </c>
      <c r="N814" s="111">
        <f t="shared" si="249"/>
        <v>10.76</v>
      </c>
    </row>
    <row r="815" spans="1:14" ht="31.5" hidden="1" outlineLevel="1">
      <c r="A815" s="282">
        <f t="shared" si="245"/>
        <v>4.0999999999999996</v>
      </c>
      <c r="B815" s="282" t="str">
        <f t="shared" si="244"/>
        <v>Work of fabricating and erecting structural steel watch tower (10 Nos.) in major store, plant area, ash pipe line and ash bund area at BTPS, Deepnagar.</v>
      </c>
      <c r="C815" s="49">
        <f t="shared" si="256"/>
        <v>0</v>
      </c>
      <c r="D815" s="160" t="str">
        <f t="shared" si="256"/>
        <v>-</v>
      </c>
      <c r="E815" s="111">
        <f t="shared" si="256"/>
        <v>0</v>
      </c>
      <c r="F815" s="109">
        <f t="shared" si="246"/>
        <v>0</v>
      </c>
      <c r="G815" s="109">
        <f t="shared" si="247"/>
        <v>0</v>
      </c>
      <c r="H815" s="111">
        <f t="shared" si="248"/>
        <v>0</v>
      </c>
      <c r="I815" s="109">
        <f>'F4.2'!X125</f>
        <v>0.86</v>
      </c>
      <c r="J815" s="109">
        <f>'F4.2'!AW125</f>
        <v>0.86</v>
      </c>
      <c r="K815" s="111"/>
      <c r="L815" s="111"/>
      <c r="M815" s="111">
        <f t="shared" si="255"/>
        <v>0.86</v>
      </c>
      <c r="N815" s="111">
        <f t="shared" si="249"/>
        <v>0</v>
      </c>
    </row>
    <row r="816" spans="1:14" ht="31.5" hidden="1" outlineLevel="1">
      <c r="A816" s="282">
        <f t="shared" si="245"/>
        <v>4.2</v>
      </c>
      <c r="B816" s="282" t="str">
        <f t="shared" si="244"/>
        <v>Work of construction of ladies frisking room for security section and visitors room near factory gate and providing at 2x500MW, BTPS, Deepnagar.</v>
      </c>
      <c r="C816" s="40">
        <f t="shared" si="256"/>
        <v>0</v>
      </c>
      <c r="D816" s="159" t="str">
        <f t="shared" si="256"/>
        <v>-</v>
      </c>
      <c r="E816" s="109">
        <f t="shared" si="256"/>
        <v>0</v>
      </c>
      <c r="F816" s="109">
        <f t="shared" si="246"/>
        <v>0</v>
      </c>
      <c r="G816" s="109">
        <f t="shared" si="247"/>
        <v>0</v>
      </c>
      <c r="H816" s="109">
        <f t="shared" si="248"/>
        <v>0</v>
      </c>
      <c r="I816" s="109">
        <f>'F4.2'!X126</f>
        <v>0.43</v>
      </c>
      <c r="J816" s="109">
        <f>'F4.2'!AW126</f>
        <v>0.43</v>
      </c>
      <c r="K816" s="109"/>
      <c r="L816" s="109"/>
      <c r="M816" s="109">
        <f t="shared" si="255"/>
        <v>0.43</v>
      </c>
      <c r="N816" s="109">
        <f t="shared" si="249"/>
        <v>0</v>
      </c>
    </row>
    <row r="817" spans="1:14" ht="31.5" hidden="1" outlineLevel="1">
      <c r="A817" s="282">
        <f t="shared" si="245"/>
        <v>4.3</v>
      </c>
      <c r="B817" s="282" t="str">
        <f t="shared" si="244"/>
        <v>Work of dismantling and construction old weathered UCR compound wall on bhogawati riverside in 2x500 MW at BTPS.</v>
      </c>
      <c r="C817" s="49">
        <f t="shared" si="256"/>
        <v>0</v>
      </c>
      <c r="D817" s="160" t="str">
        <f t="shared" si="256"/>
        <v>-</v>
      </c>
      <c r="E817" s="111">
        <f t="shared" si="256"/>
        <v>0</v>
      </c>
      <c r="F817" s="109">
        <f t="shared" si="246"/>
        <v>0</v>
      </c>
      <c r="G817" s="109">
        <f t="shared" si="247"/>
        <v>0</v>
      </c>
      <c r="H817" s="111">
        <f t="shared" si="248"/>
        <v>0</v>
      </c>
      <c r="I817" s="109">
        <f>'F4.2'!X127</f>
        <v>3.29</v>
      </c>
      <c r="J817" s="109">
        <f>'F4.2'!AW127</f>
        <v>3.29</v>
      </c>
      <c r="K817" s="111"/>
      <c r="L817" s="111"/>
      <c r="M817" s="111">
        <f t="shared" si="255"/>
        <v>3.29</v>
      </c>
      <c r="N817" s="111">
        <f t="shared" si="249"/>
        <v>0</v>
      </c>
    </row>
    <row r="818" spans="1:14" ht="31.5" hidden="1" outlineLevel="1">
      <c r="A818" s="282">
        <f t="shared" si="245"/>
        <v>4.4000000000000004</v>
      </c>
      <c r="B818" s="282" t="str">
        <f t="shared" si="244"/>
        <v>Construcion of RCC comppund wall from remote silo to pimpri sekam railway siding cabin at BTPS</v>
      </c>
      <c r="C818" s="49">
        <f t="shared" si="256"/>
        <v>0</v>
      </c>
      <c r="D818" s="160" t="str">
        <f t="shared" si="256"/>
        <v>-</v>
      </c>
      <c r="E818" s="111">
        <f t="shared" si="256"/>
        <v>0</v>
      </c>
      <c r="F818" s="109">
        <f t="shared" si="246"/>
        <v>0</v>
      </c>
      <c r="G818" s="109">
        <f t="shared" si="247"/>
        <v>0</v>
      </c>
      <c r="H818" s="111">
        <f t="shared" si="248"/>
        <v>0</v>
      </c>
      <c r="I818" s="109">
        <f>'F4.2'!X128</f>
        <v>2.02</v>
      </c>
      <c r="J818" s="109">
        <f>'F4.2'!AW128</f>
        <v>2.02</v>
      </c>
      <c r="K818" s="111"/>
      <c r="L818" s="111"/>
      <c r="M818" s="111">
        <f t="shared" si="255"/>
        <v>2.02</v>
      </c>
      <c r="N818" s="111">
        <f t="shared" si="249"/>
        <v>0</v>
      </c>
    </row>
    <row r="819" spans="1:14" ht="15.75" hidden="1" outlineLevel="1">
      <c r="A819" s="282">
        <f t="shared" si="245"/>
        <v>4.5</v>
      </c>
      <c r="B819" s="282" t="str">
        <f t="shared" si="244"/>
        <v>Installation of Highmast towers</v>
      </c>
      <c r="C819" s="49">
        <f t="shared" si="256"/>
        <v>0</v>
      </c>
      <c r="D819" s="160" t="str">
        <f t="shared" si="256"/>
        <v>-</v>
      </c>
      <c r="E819" s="111">
        <f t="shared" si="256"/>
        <v>0</v>
      </c>
      <c r="F819" s="109">
        <f t="shared" si="246"/>
        <v>0</v>
      </c>
      <c r="G819" s="109">
        <f t="shared" si="247"/>
        <v>0</v>
      </c>
      <c r="H819" s="111">
        <f t="shared" si="248"/>
        <v>0</v>
      </c>
      <c r="I819" s="109">
        <f>'F4.2'!X129</f>
        <v>4.16</v>
      </c>
      <c r="J819" s="109">
        <f>'F4.2'!AW129</f>
        <v>4.16</v>
      </c>
      <c r="K819" s="111"/>
      <c r="L819" s="111"/>
      <c r="M819" s="111">
        <f t="shared" si="255"/>
        <v>4.16</v>
      </c>
      <c r="N819" s="111">
        <f t="shared" si="249"/>
        <v>0</v>
      </c>
    </row>
    <row r="820" spans="1:14" ht="15.75" hidden="1" outlineLevel="1">
      <c r="A820" s="345">
        <f t="shared" si="245"/>
        <v>0</v>
      </c>
      <c r="B820" s="345" t="str">
        <f t="shared" si="244"/>
        <v xml:space="preserve">FY 2026-27 </v>
      </c>
      <c r="C820" s="49">
        <f t="shared" ref="C820:E839" si="257">C590</f>
        <v>0</v>
      </c>
      <c r="D820" s="160" t="str">
        <f t="shared" si="257"/>
        <v>-</v>
      </c>
      <c r="E820" s="111">
        <f t="shared" si="257"/>
        <v>0</v>
      </c>
      <c r="F820" s="109">
        <f t="shared" si="246"/>
        <v>0</v>
      </c>
      <c r="G820" s="109">
        <f t="shared" si="247"/>
        <v>0</v>
      </c>
      <c r="H820" s="111">
        <f t="shared" si="248"/>
        <v>0</v>
      </c>
      <c r="I820" s="109">
        <f>'F4.2'!X130</f>
        <v>0</v>
      </c>
      <c r="J820" s="109">
        <f>'F4.2'!AW130</f>
        <v>0</v>
      </c>
      <c r="K820" s="111"/>
      <c r="L820" s="111"/>
      <c r="M820" s="111">
        <f t="shared" si="255"/>
        <v>0</v>
      </c>
      <c r="N820" s="111">
        <f t="shared" si="249"/>
        <v>0</v>
      </c>
    </row>
    <row r="821" spans="1:14" ht="31.5" hidden="1" outlineLevel="1">
      <c r="A821" s="352">
        <f t="shared" si="245"/>
        <v>1</v>
      </c>
      <c r="B821" s="353" t="str">
        <f t="shared" si="244"/>
        <v>Coal Mill Performance Improvement and Life Enhancement of BHEL Make XRP-1043 Coal Mills in 2x500 MW BTPS.</v>
      </c>
      <c r="C821" s="49">
        <f t="shared" si="257"/>
        <v>0</v>
      </c>
      <c r="D821" s="160" t="str">
        <f t="shared" si="257"/>
        <v>-</v>
      </c>
      <c r="E821" s="111">
        <f t="shared" si="257"/>
        <v>0</v>
      </c>
      <c r="F821" s="109">
        <f t="shared" si="246"/>
        <v>0</v>
      </c>
      <c r="G821" s="109">
        <f t="shared" si="247"/>
        <v>0</v>
      </c>
      <c r="H821" s="111">
        <f t="shared" si="248"/>
        <v>0</v>
      </c>
      <c r="I821" s="109">
        <f>'F4.2'!X131</f>
        <v>0</v>
      </c>
      <c r="J821" s="109">
        <f>'F4.2'!AW131</f>
        <v>0</v>
      </c>
      <c r="K821" s="111"/>
      <c r="L821" s="111"/>
      <c r="M821" s="111">
        <f t="shared" si="255"/>
        <v>0</v>
      </c>
      <c r="N821" s="111">
        <f t="shared" si="249"/>
        <v>0</v>
      </c>
    </row>
    <row r="822" spans="1:14" ht="31.5" hidden="1" outlineLevel="1">
      <c r="A822" s="282">
        <f t="shared" si="245"/>
        <v>1.1000000000000001</v>
      </c>
      <c r="B822" s="282" t="str">
        <f t="shared" si="244"/>
        <v>Coal Mill Performance Improvement and Life Enhancement of BHEL Make XRP-1043 Coal Mills in 2x500 MW BTPS.</v>
      </c>
      <c r="C822" s="49">
        <f t="shared" si="257"/>
        <v>0</v>
      </c>
      <c r="D822" s="160" t="str">
        <f t="shared" si="257"/>
        <v>-</v>
      </c>
      <c r="E822" s="111">
        <f t="shared" si="257"/>
        <v>0</v>
      </c>
      <c r="F822" s="109">
        <f t="shared" si="246"/>
        <v>0</v>
      </c>
      <c r="G822" s="109">
        <f t="shared" si="247"/>
        <v>0</v>
      </c>
      <c r="H822" s="111">
        <f t="shared" si="248"/>
        <v>0</v>
      </c>
      <c r="I822" s="109">
        <f>'F4.2'!X132</f>
        <v>0</v>
      </c>
      <c r="J822" s="109">
        <f>'F4.2'!AW132</f>
        <v>0</v>
      </c>
      <c r="K822" s="111"/>
      <c r="L822" s="111"/>
      <c r="M822" s="111">
        <f t="shared" si="255"/>
        <v>0</v>
      </c>
      <c r="N822" s="111">
        <f t="shared" si="249"/>
        <v>0</v>
      </c>
    </row>
    <row r="823" spans="1:14" ht="47.25" hidden="1" outlineLevel="1">
      <c r="A823" s="282">
        <f t="shared" si="245"/>
        <v>2</v>
      </c>
      <c r="B823" s="282" t="str">
        <f t="shared" si="244"/>
        <v xml:space="preserve">Upgradation of Coal feeder weighing system and revamping of Boiler side pneumatic dampers system of Hot air, cold air, FD,PA and burner tilt at Bhusawal TPS 2x500W </v>
      </c>
      <c r="C823" s="49">
        <f t="shared" si="257"/>
        <v>0</v>
      </c>
      <c r="D823" s="160" t="str">
        <f t="shared" si="257"/>
        <v>-</v>
      </c>
      <c r="E823" s="111">
        <f t="shared" si="257"/>
        <v>0</v>
      </c>
      <c r="F823" s="109">
        <f t="shared" si="246"/>
        <v>0</v>
      </c>
      <c r="G823" s="109">
        <f t="shared" si="247"/>
        <v>0</v>
      </c>
      <c r="H823" s="111">
        <f t="shared" si="248"/>
        <v>0</v>
      </c>
      <c r="I823" s="109">
        <f>'F4.2'!X133</f>
        <v>0</v>
      </c>
      <c r="J823" s="109">
        <f>'F4.2'!AW133</f>
        <v>0</v>
      </c>
      <c r="K823" s="111"/>
      <c r="L823" s="111"/>
      <c r="M823" s="111">
        <f t="shared" si="255"/>
        <v>0</v>
      </c>
      <c r="N823" s="111">
        <f t="shared" si="249"/>
        <v>0</v>
      </c>
    </row>
    <row r="824" spans="1:14" ht="15.75" hidden="1" outlineLevel="1">
      <c r="A824" s="282">
        <f t="shared" si="245"/>
        <v>2.1</v>
      </c>
      <c r="B824" s="282" t="str">
        <f t="shared" si="244"/>
        <v xml:space="preserve">Upgradation of Coal feeder weighing system  at Bhusawal TPS 2x500W </v>
      </c>
      <c r="C824" s="49">
        <f t="shared" si="257"/>
        <v>0</v>
      </c>
      <c r="D824" s="160" t="str">
        <f t="shared" si="257"/>
        <v>-</v>
      </c>
      <c r="E824" s="111">
        <f t="shared" si="257"/>
        <v>0</v>
      </c>
      <c r="F824" s="109">
        <f t="shared" si="246"/>
        <v>0</v>
      </c>
      <c r="G824" s="109">
        <f t="shared" si="247"/>
        <v>0</v>
      </c>
      <c r="H824" s="111">
        <f t="shared" si="248"/>
        <v>0</v>
      </c>
      <c r="I824" s="109">
        <f>'F4.2'!X134</f>
        <v>0</v>
      </c>
      <c r="J824" s="109">
        <f>'F4.2'!AW134</f>
        <v>0</v>
      </c>
      <c r="K824" s="111"/>
      <c r="L824" s="111"/>
      <c r="M824" s="111">
        <f t="shared" si="255"/>
        <v>0</v>
      </c>
      <c r="N824" s="111">
        <f t="shared" si="249"/>
        <v>0</v>
      </c>
    </row>
    <row r="825" spans="1:14" ht="15.75" hidden="1" outlineLevel="1">
      <c r="A825" s="282">
        <f t="shared" si="245"/>
        <v>2.2000000000000002</v>
      </c>
      <c r="B825" s="282" t="str">
        <f t="shared" si="244"/>
        <v>Up-gradation of carbon monoxide analyzer in flue gas installed</v>
      </c>
      <c r="C825" s="49">
        <f t="shared" si="257"/>
        <v>0</v>
      </c>
      <c r="D825" s="160" t="str">
        <f t="shared" si="257"/>
        <v>-</v>
      </c>
      <c r="E825" s="111">
        <f t="shared" si="257"/>
        <v>0</v>
      </c>
      <c r="F825" s="109">
        <f t="shared" si="246"/>
        <v>0</v>
      </c>
      <c r="G825" s="109">
        <f t="shared" si="247"/>
        <v>0</v>
      </c>
      <c r="H825" s="111">
        <f t="shared" si="248"/>
        <v>0</v>
      </c>
      <c r="I825" s="109">
        <f>'F4.2'!X135</f>
        <v>0</v>
      </c>
      <c r="J825" s="109">
        <f>'F4.2'!AW135</f>
        <v>0</v>
      </c>
      <c r="K825" s="111"/>
      <c r="L825" s="111"/>
      <c r="M825" s="111">
        <f t="shared" si="255"/>
        <v>0</v>
      </c>
      <c r="N825" s="111">
        <f t="shared" si="249"/>
        <v>0</v>
      </c>
    </row>
    <row r="826" spans="1:14" ht="31.5" hidden="1" outlineLevel="1">
      <c r="A826" s="282">
        <f t="shared" si="245"/>
        <v>2.2999999999999998</v>
      </c>
      <c r="B826" s="282" t="str">
        <f t="shared" ref="B826:B889" si="258">B596</f>
        <v>Up- Gradation of condition monitoring &amp; analysis system for TSI of Main Turbine , TDBFP &amp; BOP System 2x500 MW BTPS.</v>
      </c>
      <c r="C826" s="49">
        <f t="shared" si="257"/>
        <v>0</v>
      </c>
      <c r="D826" s="160" t="str">
        <f t="shared" si="257"/>
        <v>-</v>
      </c>
      <c r="E826" s="111">
        <f t="shared" si="257"/>
        <v>0</v>
      </c>
      <c r="F826" s="109">
        <f t="shared" si="246"/>
        <v>0</v>
      </c>
      <c r="G826" s="109">
        <f t="shared" si="247"/>
        <v>0</v>
      </c>
      <c r="H826" s="111">
        <f t="shared" si="248"/>
        <v>0</v>
      </c>
      <c r="I826" s="109">
        <f>'F4.2'!X136</f>
        <v>0</v>
      </c>
      <c r="J826" s="109">
        <f>'F4.2'!AW136</f>
        <v>0</v>
      </c>
      <c r="K826" s="111"/>
      <c r="L826" s="111"/>
      <c r="M826" s="111">
        <f t="shared" si="255"/>
        <v>0</v>
      </c>
      <c r="N826" s="111">
        <f t="shared" si="249"/>
        <v>0</v>
      </c>
    </row>
    <row r="827" spans="1:14" ht="31.5" hidden="1" outlineLevel="1">
      <c r="A827" s="282">
        <f t="shared" si="245"/>
        <v>2.5</v>
      </c>
      <c r="B827" s="282" t="str">
        <f t="shared" si="258"/>
        <v xml:space="preserve">Revamping of Boiler side pneumatic dampers system of Hot air, cold air, FD,PA and burner tilt at BTPS 2X500MW </v>
      </c>
      <c r="C827" s="49">
        <f t="shared" si="257"/>
        <v>0</v>
      </c>
      <c r="D827" s="160" t="str">
        <f t="shared" si="257"/>
        <v>-</v>
      </c>
      <c r="E827" s="111">
        <f t="shared" si="257"/>
        <v>0</v>
      </c>
      <c r="F827" s="109">
        <f t="shared" si="246"/>
        <v>0</v>
      </c>
      <c r="G827" s="109">
        <f t="shared" si="247"/>
        <v>0</v>
      </c>
      <c r="H827" s="111">
        <f t="shared" si="248"/>
        <v>0</v>
      </c>
      <c r="I827" s="109">
        <f>'F4.2'!X137</f>
        <v>0</v>
      </c>
      <c r="J827" s="109">
        <f>'F4.2'!AW137</f>
        <v>0</v>
      </c>
      <c r="K827" s="111"/>
      <c r="L827" s="111"/>
      <c r="M827" s="111">
        <f t="shared" si="255"/>
        <v>0</v>
      </c>
      <c r="N827" s="111">
        <f t="shared" si="249"/>
        <v>0</v>
      </c>
    </row>
    <row r="828" spans="1:14" ht="15.75" hidden="1" outlineLevel="1">
      <c r="A828" s="282">
        <f t="shared" ref="A828:A891" si="259">A598</f>
        <v>2.6</v>
      </c>
      <c r="B828" s="282" t="str">
        <f t="shared" si="258"/>
        <v>Procurement of various high pressure valves at 2x500 MW.</v>
      </c>
      <c r="C828" s="40">
        <f t="shared" si="257"/>
        <v>0</v>
      </c>
      <c r="D828" s="159" t="str">
        <f t="shared" si="257"/>
        <v>-</v>
      </c>
      <c r="E828" s="109">
        <f t="shared" si="257"/>
        <v>0</v>
      </c>
      <c r="F828" s="109">
        <f t="shared" ref="F828:F891" si="260">F598+I598</f>
        <v>0</v>
      </c>
      <c r="G828" s="109">
        <f t="shared" ref="G828:G891" si="261">G598+M598</f>
        <v>0</v>
      </c>
      <c r="H828" s="109">
        <f t="shared" ref="H828:H911" si="262">F828-G828</f>
        <v>0</v>
      </c>
      <c r="I828" s="109">
        <f>'F4.2'!X138</f>
        <v>0</v>
      </c>
      <c r="J828" s="109">
        <f>'F4.2'!AW138</f>
        <v>0</v>
      </c>
      <c r="K828" s="109"/>
      <c r="L828" s="109"/>
      <c r="M828" s="109">
        <f t="shared" si="255"/>
        <v>0</v>
      </c>
      <c r="N828" s="109">
        <f t="shared" ref="N828:N911" si="263">H828+I828-M828</f>
        <v>0</v>
      </c>
    </row>
    <row r="829" spans="1:14" ht="31.5" hidden="1" outlineLevel="1">
      <c r="A829" s="352">
        <f t="shared" si="259"/>
        <v>3</v>
      </c>
      <c r="B829" s="353" t="str">
        <f t="shared" si="258"/>
        <v>Schemes for Turbine side auxiliaries systems Performance &amp; efficiency improvement schemes at 2X500MW, Bhusawal TPS</v>
      </c>
      <c r="C829" s="49">
        <f t="shared" si="257"/>
        <v>0</v>
      </c>
      <c r="D829" s="160" t="str">
        <f t="shared" si="257"/>
        <v>-</v>
      </c>
      <c r="E829" s="111">
        <f t="shared" si="257"/>
        <v>0</v>
      </c>
      <c r="F829" s="109">
        <f t="shared" si="260"/>
        <v>0</v>
      </c>
      <c r="G829" s="109">
        <f t="shared" si="261"/>
        <v>0</v>
      </c>
      <c r="H829" s="111">
        <f t="shared" si="262"/>
        <v>0</v>
      </c>
      <c r="I829" s="109">
        <f>'F4.2'!X139</f>
        <v>0</v>
      </c>
      <c r="J829" s="109">
        <f>'F4.2'!AW139</f>
        <v>0</v>
      </c>
      <c r="K829" s="111"/>
      <c r="L829" s="111"/>
      <c r="M829" s="111">
        <f t="shared" si="255"/>
        <v>0</v>
      </c>
      <c r="N829" s="111">
        <f t="shared" si="263"/>
        <v>0</v>
      </c>
    </row>
    <row r="830" spans="1:14" ht="31.5" hidden="1" outlineLevel="1">
      <c r="A830" s="282">
        <f t="shared" si="259"/>
        <v>3.1</v>
      </c>
      <c r="B830" s="282" t="str">
        <f t="shared" si="258"/>
        <v>Procurement of BFP Booster Pump (FA-1B-75) complete assembly (04 Nos) at 500MW BTPS, Bhusawal.</v>
      </c>
      <c r="C830" s="49">
        <f t="shared" si="257"/>
        <v>0</v>
      </c>
      <c r="D830" s="160" t="str">
        <f t="shared" si="257"/>
        <v>-</v>
      </c>
      <c r="E830" s="111">
        <f t="shared" si="257"/>
        <v>0</v>
      </c>
      <c r="F830" s="109">
        <f t="shared" si="260"/>
        <v>0</v>
      </c>
      <c r="G830" s="109">
        <f t="shared" si="261"/>
        <v>0</v>
      </c>
      <c r="H830" s="111">
        <f t="shared" si="262"/>
        <v>0</v>
      </c>
      <c r="I830" s="109">
        <f>'F4.2'!X140</f>
        <v>0</v>
      </c>
      <c r="J830" s="109">
        <f>'F4.2'!AW140</f>
        <v>0</v>
      </c>
      <c r="K830" s="111"/>
      <c r="L830" s="111"/>
      <c r="M830" s="111">
        <f t="shared" si="255"/>
        <v>0</v>
      </c>
      <c r="N830" s="111">
        <f t="shared" si="263"/>
        <v>0</v>
      </c>
    </row>
    <row r="831" spans="1:14" ht="31.5" hidden="1" outlineLevel="1">
      <c r="A831" s="282">
        <f t="shared" si="259"/>
        <v>3.2</v>
      </c>
      <c r="B831" s="282" t="str">
        <f t="shared" si="258"/>
        <v>Procurement of Vacuum Pump complete assembly with recirculation Pump (01 No) and Impeller assembly (2 Nos) at 500MW BTPS, Bhusawal.</v>
      </c>
      <c r="C831" s="49">
        <f t="shared" si="257"/>
        <v>0</v>
      </c>
      <c r="D831" s="160" t="str">
        <f t="shared" si="257"/>
        <v>-</v>
      </c>
      <c r="E831" s="111">
        <f t="shared" si="257"/>
        <v>0</v>
      </c>
      <c r="F831" s="109">
        <f t="shared" si="260"/>
        <v>0</v>
      </c>
      <c r="G831" s="109">
        <f t="shared" si="261"/>
        <v>0</v>
      </c>
      <c r="H831" s="111">
        <f t="shared" si="262"/>
        <v>0</v>
      </c>
      <c r="I831" s="109">
        <f>'F4.2'!X141</f>
        <v>0</v>
      </c>
      <c r="J831" s="109">
        <f>'F4.2'!AW141</f>
        <v>0</v>
      </c>
      <c r="K831" s="111"/>
      <c r="L831" s="111"/>
      <c r="M831" s="111">
        <f t="shared" si="255"/>
        <v>0</v>
      </c>
      <c r="N831" s="111">
        <f t="shared" si="263"/>
        <v>0</v>
      </c>
    </row>
    <row r="832" spans="1:14" ht="31.5" hidden="1" outlineLevel="1">
      <c r="A832" s="282">
        <f t="shared" si="259"/>
        <v>3.3</v>
      </c>
      <c r="B832" s="282" t="str">
        <f t="shared" si="258"/>
        <v>Revamping, modification of outdoor ducting of Air ventilation system at 2x500MW BTPS, Bhusawal.</v>
      </c>
      <c r="C832" s="49">
        <f t="shared" si="257"/>
        <v>0</v>
      </c>
      <c r="D832" s="160" t="str">
        <f t="shared" si="257"/>
        <v>-</v>
      </c>
      <c r="E832" s="111">
        <f t="shared" si="257"/>
        <v>0</v>
      </c>
      <c r="F832" s="109">
        <f t="shared" si="260"/>
        <v>0</v>
      </c>
      <c r="G832" s="109">
        <f t="shared" si="261"/>
        <v>0</v>
      </c>
      <c r="H832" s="111">
        <f t="shared" si="262"/>
        <v>0</v>
      </c>
      <c r="I832" s="109">
        <f>'F4.2'!X142</f>
        <v>0</v>
      </c>
      <c r="J832" s="109">
        <f>'F4.2'!AW142</f>
        <v>0</v>
      </c>
      <c r="K832" s="111"/>
      <c r="L832" s="111"/>
      <c r="M832" s="111">
        <f t="shared" si="255"/>
        <v>0</v>
      </c>
      <c r="N832" s="111">
        <f t="shared" si="263"/>
        <v>0</v>
      </c>
    </row>
    <row r="833" spans="1:14" ht="15.75" hidden="1" outlineLevel="1">
      <c r="A833" s="282">
        <f t="shared" si="259"/>
        <v>3.4</v>
      </c>
      <c r="B833" s="282" t="str">
        <f t="shared" si="258"/>
        <v>Performance improvement of compressors</v>
      </c>
      <c r="C833" s="49">
        <f t="shared" si="257"/>
        <v>0</v>
      </c>
      <c r="D833" s="160" t="str">
        <f t="shared" si="257"/>
        <v>-</v>
      </c>
      <c r="E833" s="111">
        <f t="shared" si="257"/>
        <v>0</v>
      </c>
      <c r="F833" s="109">
        <f t="shared" si="260"/>
        <v>0</v>
      </c>
      <c r="G833" s="109">
        <f t="shared" si="261"/>
        <v>0</v>
      </c>
      <c r="H833" s="111">
        <f t="shared" si="262"/>
        <v>0</v>
      </c>
      <c r="I833" s="109">
        <f>'F4.2'!X143</f>
        <v>0</v>
      </c>
      <c r="J833" s="109">
        <f>'F4.2'!AW143</f>
        <v>0</v>
      </c>
      <c r="K833" s="111"/>
      <c r="L833" s="111"/>
      <c r="M833" s="111">
        <f t="shared" si="255"/>
        <v>0</v>
      </c>
      <c r="N833" s="111">
        <f t="shared" si="263"/>
        <v>0</v>
      </c>
    </row>
    <row r="834" spans="1:14" ht="15.75" hidden="1" outlineLevel="1">
      <c r="A834" s="282">
        <f t="shared" si="259"/>
        <v>3.5</v>
      </c>
      <c r="B834" s="282" t="str">
        <f t="shared" si="258"/>
        <v>Centralized Water Management System at BTPS, Deepnagar, Bhusawal</v>
      </c>
      <c r="C834" s="49">
        <f t="shared" si="257"/>
        <v>0</v>
      </c>
      <c r="D834" s="160" t="str">
        <f t="shared" si="257"/>
        <v>-</v>
      </c>
      <c r="E834" s="111">
        <f t="shared" si="257"/>
        <v>0</v>
      </c>
      <c r="F834" s="109">
        <f t="shared" si="260"/>
        <v>0</v>
      </c>
      <c r="G834" s="109">
        <f t="shared" si="261"/>
        <v>0</v>
      </c>
      <c r="H834" s="111">
        <f t="shared" si="262"/>
        <v>0</v>
      </c>
      <c r="I834" s="109">
        <f>'F4.2'!X144</f>
        <v>0</v>
      </c>
      <c r="J834" s="109">
        <f>'F4.2'!AW144</f>
        <v>0</v>
      </c>
      <c r="K834" s="111"/>
      <c r="L834" s="111"/>
      <c r="M834" s="111">
        <f t="shared" si="255"/>
        <v>0</v>
      </c>
      <c r="N834" s="111">
        <f t="shared" si="263"/>
        <v>0</v>
      </c>
    </row>
    <row r="835" spans="1:14" ht="31.5" hidden="1" outlineLevel="1">
      <c r="A835" s="282">
        <f t="shared" si="259"/>
        <v>3.6</v>
      </c>
      <c r="B835" s="282" t="str">
        <f t="shared" si="258"/>
        <v>Revamping and upgradation of Forbes Marshal make Steam &amp; Water Analysis System Installed at 2x500MW BTPS.</v>
      </c>
      <c r="C835" s="49">
        <f t="shared" si="257"/>
        <v>0</v>
      </c>
      <c r="D835" s="160" t="str">
        <f t="shared" si="257"/>
        <v>-</v>
      </c>
      <c r="E835" s="111">
        <f t="shared" si="257"/>
        <v>0</v>
      </c>
      <c r="F835" s="109">
        <f t="shared" si="260"/>
        <v>0</v>
      </c>
      <c r="G835" s="109">
        <f t="shared" si="261"/>
        <v>0</v>
      </c>
      <c r="H835" s="111">
        <f t="shared" si="262"/>
        <v>0</v>
      </c>
      <c r="I835" s="109">
        <f>'F4.2'!X145</f>
        <v>0</v>
      </c>
      <c r="J835" s="109">
        <f>'F4.2'!AW145</f>
        <v>0</v>
      </c>
      <c r="K835" s="111"/>
      <c r="L835" s="111"/>
      <c r="M835" s="111">
        <f t="shared" si="255"/>
        <v>0</v>
      </c>
      <c r="N835" s="111">
        <f t="shared" si="263"/>
        <v>0</v>
      </c>
    </row>
    <row r="836" spans="1:14" ht="31.5" hidden="1" outlineLevel="1">
      <c r="A836" s="352">
        <f t="shared" si="259"/>
        <v>4</v>
      </c>
      <c r="B836" s="353" t="str">
        <f t="shared" si="258"/>
        <v>Implementation of flexible operation solutions for technical minimum operation of 2x500MW, BTPS.</v>
      </c>
      <c r="C836" s="49">
        <f t="shared" si="257"/>
        <v>0</v>
      </c>
      <c r="D836" s="160" t="str">
        <f t="shared" si="257"/>
        <v>-</v>
      </c>
      <c r="E836" s="111">
        <f t="shared" si="257"/>
        <v>0</v>
      </c>
      <c r="F836" s="109">
        <f t="shared" si="260"/>
        <v>0</v>
      </c>
      <c r="G836" s="109">
        <f t="shared" si="261"/>
        <v>0</v>
      </c>
      <c r="H836" s="111">
        <f t="shared" si="262"/>
        <v>0</v>
      </c>
      <c r="I836" s="109">
        <f>'F4.2'!X146</f>
        <v>0</v>
      </c>
      <c r="J836" s="109">
        <f>'F4.2'!AW146</f>
        <v>0</v>
      </c>
      <c r="K836" s="111"/>
      <c r="L836" s="111"/>
      <c r="M836" s="111">
        <f t="shared" si="255"/>
        <v>0</v>
      </c>
      <c r="N836" s="111">
        <f t="shared" si="263"/>
        <v>0</v>
      </c>
    </row>
    <row r="837" spans="1:14" ht="31.5" hidden="1" outlineLevel="1">
      <c r="A837" s="282">
        <f t="shared" si="259"/>
        <v>4.0999999999999996</v>
      </c>
      <c r="B837" s="282" t="str">
        <f t="shared" si="258"/>
        <v>Implementation of flexible operation solutions for technical minimum operation of 2x500MW, BTPS.</v>
      </c>
      <c r="C837" s="49">
        <f t="shared" si="257"/>
        <v>0</v>
      </c>
      <c r="D837" s="160" t="str">
        <f t="shared" si="257"/>
        <v>-</v>
      </c>
      <c r="E837" s="111">
        <f t="shared" si="257"/>
        <v>0</v>
      </c>
      <c r="F837" s="109">
        <f t="shared" si="260"/>
        <v>0</v>
      </c>
      <c r="G837" s="109">
        <f t="shared" si="261"/>
        <v>0</v>
      </c>
      <c r="H837" s="111">
        <f t="shared" si="262"/>
        <v>0</v>
      </c>
      <c r="I837" s="109">
        <f>'F4.2'!X147</f>
        <v>0</v>
      </c>
      <c r="J837" s="109">
        <f>'F4.2'!AW147</f>
        <v>0</v>
      </c>
      <c r="K837" s="111"/>
      <c r="L837" s="111"/>
      <c r="M837" s="111">
        <f t="shared" si="255"/>
        <v>0</v>
      </c>
      <c r="N837" s="111">
        <f t="shared" si="263"/>
        <v>0</v>
      </c>
    </row>
    <row r="838" spans="1:14" ht="15.75" hidden="1" outlineLevel="1">
      <c r="A838" s="345">
        <f t="shared" si="259"/>
        <v>0</v>
      </c>
      <c r="B838" s="345" t="str">
        <f t="shared" si="258"/>
        <v xml:space="preserve">FY 2027-28 </v>
      </c>
      <c r="C838" s="40">
        <f t="shared" si="257"/>
        <v>0</v>
      </c>
      <c r="D838" s="159" t="str">
        <f t="shared" si="257"/>
        <v>-</v>
      </c>
      <c r="E838" s="109">
        <f t="shared" si="257"/>
        <v>0</v>
      </c>
      <c r="F838" s="109">
        <f t="shared" si="260"/>
        <v>0</v>
      </c>
      <c r="G838" s="109">
        <f t="shared" si="261"/>
        <v>0</v>
      </c>
      <c r="H838" s="109">
        <f t="shared" si="262"/>
        <v>0</v>
      </c>
      <c r="I838" s="109">
        <f>'F4.2'!X148</f>
        <v>0</v>
      </c>
      <c r="J838" s="109">
        <f>'F4.2'!AW148</f>
        <v>0</v>
      </c>
      <c r="K838" s="109"/>
      <c r="L838" s="109"/>
      <c r="M838" s="109">
        <f t="shared" si="255"/>
        <v>0</v>
      </c>
      <c r="N838" s="109">
        <f t="shared" si="263"/>
        <v>0</v>
      </c>
    </row>
    <row r="839" spans="1:14" ht="31.5" hidden="1" outlineLevel="1">
      <c r="A839" s="352">
        <f t="shared" si="259"/>
        <v>1</v>
      </c>
      <c r="B839" s="353" t="str">
        <f t="shared" si="258"/>
        <v>Supply,Installation and commissioning of Boiler performance and reliability improvement schemes at BTPS 2x500MW.</v>
      </c>
      <c r="C839" s="49">
        <f t="shared" si="257"/>
        <v>0</v>
      </c>
      <c r="D839" s="160" t="str">
        <f t="shared" si="257"/>
        <v>-</v>
      </c>
      <c r="E839" s="111">
        <f t="shared" si="257"/>
        <v>0</v>
      </c>
      <c r="F839" s="109">
        <f t="shared" si="260"/>
        <v>0</v>
      </c>
      <c r="G839" s="109">
        <f t="shared" si="261"/>
        <v>0</v>
      </c>
      <c r="H839" s="111">
        <f t="shared" si="262"/>
        <v>0</v>
      </c>
      <c r="I839" s="109">
        <f>'F4.2'!X149</f>
        <v>0</v>
      </c>
      <c r="J839" s="109">
        <f>'F4.2'!AW149</f>
        <v>0</v>
      </c>
      <c r="K839" s="111"/>
      <c r="L839" s="111"/>
      <c r="M839" s="111">
        <f t="shared" si="255"/>
        <v>0</v>
      </c>
      <c r="N839" s="111">
        <f t="shared" si="263"/>
        <v>0</v>
      </c>
    </row>
    <row r="840" spans="1:14" ht="31.5" hidden="1" outlineLevel="1">
      <c r="A840" s="282">
        <f t="shared" si="259"/>
        <v>1.1000000000000001</v>
      </c>
      <c r="B840" s="282" t="str">
        <f t="shared" si="258"/>
        <v>Procurement of  M/s Torishima, Japan make, 350 KW, 6.6KV, Boiler Circulating Water (BCW) Pump Motors at BTPS 2x500MW.</v>
      </c>
      <c r="C840" s="49">
        <f t="shared" ref="C840:E859" si="264">C610</f>
        <v>0</v>
      </c>
      <c r="D840" s="160" t="str">
        <f t="shared" si="264"/>
        <v>-</v>
      </c>
      <c r="E840" s="111">
        <f t="shared" si="264"/>
        <v>0</v>
      </c>
      <c r="F840" s="109">
        <f t="shared" si="260"/>
        <v>0</v>
      </c>
      <c r="G840" s="109">
        <f t="shared" si="261"/>
        <v>0</v>
      </c>
      <c r="H840" s="111">
        <f t="shared" si="262"/>
        <v>0</v>
      </c>
      <c r="I840" s="109">
        <f>'F4.2'!X150</f>
        <v>0</v>
      </c>
      <c r="J840" s="109">
        <f>'F4.2'!AW150</f>
        <v>0</v>
      </c>
      <c r="K840" s="111"/>
      <c r="L840" s="111"/>
      <c r="M840" s="111">
        <f t="shared" si="255"/>
        <v>0</v>
      </c>
      <c r="N840" s="111">
        <f t="shared" si="263"/>
        <v>0</v>
      </c>
    </row>
    <row r="841" spans="1:14" ht="31.5" hidden="1" outlineLevel="1">
      <c r="A841" s="282">
        <f t="shared" si="259"/>
        <v>1.2</v>
      </c>
      <c r="B841" s="282" t="str">
        <f t="shared" si="258"/>
        <v>Installation commissioning of Online DC Earth fault monitoring system at 220V DCDB at 500MW U-4&amp;5.</v>
      </c>
      <c r="C841" s="49">
        <f t="shared" si="264"/>
        <v>0</v>
      </c>
      <c r="D841" s="160" t="str">
        <f t="shared" si="264"/>
        <v>-</v>
      </c>
      <c r="E841" s="111">
        <f t="shared" si="264"/>
        <v>0</v>
      </c>
      <c r="F841" s="109">
        <f t="shared" si="260"/>
        <v>0</v>
      </c>
      <c r="G841" s="109">
        <f t="shared" si="261"/>
        <v>0</v>
      </c>
      <c r="H841" s="111">
        <f t="shared" si="262"/>
        <v>0</v>
      </c>
      <c r="I841" s="109">
        <f>'F4.2'!X151</f>
        <v>0</v>
      </c>
      <c r="J841" s="109">
        <f>'F4.2'!AW151</f>
        <v>0</v>
      </c>
      <c r="K841" s="111"/>
      <c r="L841" s="111"/>
      <c r="M841" s="111">
        <f t="shared" si="255"/>
        <v>0</v>
      </c>
      <c r="N841" s="111">
        <f t="shared" si="263"/>
        <v>0</v>
      </c>
    </row>
    <row r="842" spans="1:14" ht="31.5" hidden="1" outlineLevel="1">
      <c r="A842" s="282">
        <f t="shared" si="259"/>
        <v>1.3</v>
      </c>
      <c r="B842" s="282" t="str">
        <f t="shared" si="258"/>
        <v>Design,  supply, erection, comms. Of ID VFD &amp; AHP transformers for 2x500MW BTPS.</v>
      </c>
      <c r="C842" s="49">
        <f t="shared" si="264"/>
        <v>0</v>
      </c>
      <c r="D842" s="160" t="str">
        <f t="shared" si="264"/>
        <v>-</v>
      </c>
      <c r="E842" s="111">
        <f t="shared" si="264"/>
        <v>0</v>
      </c>
      <c r="F842" s="109">
        <f t="shared" si="260"/>
        <v>0</v>
      </c>
      <c r="G842" s="109">
        <f t="shared" si="261"/>
        <v>0</v>
      </c>
      <c r="H842" s="111">
        <f t="shared" si="262"/>
        <v>0</v>
      </c>
      <c r="I842" s="109">
        <f>'F4.2'!X152</f>
        <v>0</v>
      </c>
      <c r="J842" s="109">
        <f>'F4.2'!AW152</f>
        <v>0</v>
      </c>
      <c r="K842" s="111"/>
      <c r="L842" s="111"/>
      <c r="M842" s="111">
        <f t="shared" si="255"/>
        <v>0</v>
      </c>
      <c r="N842" s="111">
        <f t="shared" si="263"/>
        <v>0</v>
      </c>
    </row>
    <row r="843" spans="1:14" ht="31.5" hidden="1" outlineLevel="1">
      <c r="A843" s="282">
        <f t="shared" si="259"/>
        <v>1.4</v>
      </c>
      <c r="B843" s="282" t="str">
        <f t="shared" si="258"/>
        <v>Design,supply,installation and commissioning of Energy efficient  System for illumination at BTPS 2x500MW.</v>
      </c>
      <c r="C843" s="49">
        <f t="shared" si="264"/>
        <v>0</v>
      </c>
      <c r="D843" s="160" t="str">
        <f t="shared" si="264"/>
        <v>-</v>
      </c>
      <c r="E843" s="111">
        <f t="shared" si="264"/>
        <v>0</v>
      </c>
      <c r="F843" s="109">
        <f t="shared" si="260"/>
        <v>0</v>
      </c>
      <c r="G843" s="109">
        <f t="shared" si="261"/>
        <v>0</v>
      </c>
      <c r="H843" s="111">
        <f t="shared" si="262"/>
        <v>0</v>
      </c>
      <c r="I843" s="109">
        <f>'F4.2'!X153</f>
        <v>0</v>
      </c>
      <c r="J843" s="109">
        <f>'F4.2'!AW153</f>
        <v>0</v>
      </c>
      <c r="K843" s="111"/>
      <c r="L843" s="111"/>
      <c r="M843" s="111">
        <f t="shared" si="255"/>
        <v>0</v>
      </c>
      <c r="N843" s="111">
        <f t="shared" si="263"/>
        <v>0</v>
      </c>
    </row>
    <row r="844" spans="1:14" ht="31.5" hidden="1" outlineLevel="1">
      <c r="A844" s="282">
        <f t="shared" si="259"/>
        <v>1.5</v>
      </c>
      <c r="B844" s="282" t="str">
        <f t="shared" si="258"/>
        <v>Procurement of  Main Gear unit assembly of electrical Actuators in 2x500MW BTPS</v>
      </c>
      <c r="C844" s="40">
        <f t="shared" si="264"/>
        <v>0</v>
      </c>
      <c r="D844" s="159" t="str">
        <f t="shared" si="264"/>
        <v>-</v>
      </c>
      <c r="E844" s="109">
        <f t="shared" si="264"/>
        <v>0</v>
      </c>
      <c r="F844" s="109">
        <f t="shared" si="260"/>
        <v>0</v>
      </c>
      <c r="G844" s="109">
        <f t="shared" si="261"/>
        <v>0</v>
      </c>
      <c r="H844" s="109">
        <f t="shared" si="262"/>
        <v>0</v>
      </c>
      <c r="I844" s="109">
        <f>'F4.2'!X154</f>
        <v>0</v>
      </c>
      <c r="J844" s="109">
        <f>'F4.2'!AW154</f>
        <v>0</v>
      </c>
      <c r="K844" s="109"/>
      <c r="L844" s="109"/>
      <c r="M844" s="109">
        <f t="shared" si="255"/>
        <v>0</v>
      </c>
      <c r="N844" s="109">
        <f t="shared" si="263"/>
        <v>0</v>
      </c>
    </row>
    <row r="845" spans="1:14" ht="31.5" hidden="1" outlineLevel="1">
      <c r="A845" s="282">
        <f t="shared" si="259"/>
        <v>1.6</v>
      </c>
      <c r="B845" s="282" t="str">
        <f t="shared" si="258"/>
        <v>Supply, erection, commissioning &amp; site testing of 360V, 750 AH Station UPS Battery Sets  along with accessories for Unit No.5 at BTPS 2x500MW.</v>
      </c>
      <c r="C845" s="49">
        <f t="shared" si="264"/>
        <v>0</v>
      </c>
      <c r="D845" s="160" t="str">
        <f t="shared" si="264"/>
        <v>-</v>
      </c>
      <c r="E845" s="111">
        <f t="shared" si="264"/>
        <v>0</v>
      </c>
      <c r="F845" s="109">
        <f t="shared" si="260"/>
        <v>0</v>
      </c>
      <c r="G845" s="109">
        <f t="shared" si="261"/>
        <v>0</v>
      </c>
      <c r="H845" s="111">
        <f t="shared" si="262"/>
        <v>0</v>
      </c>
      <c r="I845" s="109">
        <f>'F4.2'!X155</f>
        <v>0</v>
      </c>
      <c r="J845" s="109">
        <f>'F4.2'!AW155</f>
        <v>0</v>
      </c>
      <c r="K845" s="111"/>
      <c r="L845" s="111"/>
      <c r="M845" s="111">
        <f t="shared" si="255"/>
        <v>0</v>
      </c>
      <c r="N845" s="111">
        <f t="shared" si="263"/>
        <v>0</v>
      </c>
    </row>
    <row r="846" spans="1:14" ht="15.75" hidden="1" outlineLevel="1">
      <c r="A846" s="282">
        <f t="shared" si="259"/>
        <v>1.7</v>
      </c>
      <c r="B846" s="282" t="str">
        <f t="shared" si="258"/>
        <v xml:space="preserve">Upgradation of EWLI system  at Bhusawal TPS 2x500W </v>
      </c>
      <c r="C846" s="40">
        <f t="shared" si="264"/>
        <v>0</v>
      </c>
      <c r="D846" s="159" t="str">
        <f t="shared" si="264"/>
        <v>-</v>
      </c>
      <c r="E846" s="109">
        <f t="shared" si="264"/>
        <v>0</v>
      </c>
      <c r="F846" s="109">
        <f t="shared" si="260"/>
        <v>0</v>
      </c>
      <c r="G846" s="109">
        <f t="shared" si="261"/>
        <v>0</v>
      </c>
      <c r="H846" s="109">
        <f t="shared" si="262"/>
        <v>0</v>
      </c>
      <c r="I846" s="109">
        <f>'F4.2'!X156</f>
        <v>0</v>
      </c>
      <c r="J846" s="109">
        <f>'F4.2'!AW156</f>
        <v>0</v>
      </c>
      <c r="K846" s="109"/>
      <c r="L846" s="109"/>
      <c r="M846" s="109">
        <f t="shared" si="255"/>
        <v>0</v>
      </c>
      <c r="N846" s="109">
        <f t="shared" si="263"/>
        <v>0</v>
      </c>
    </row>
    <row r="847" spans="1:14" ht="47.25" hidden="1" outlineLevel="1">
      <c r="A847" s="352">
        <f t="shared" si="259"/>
        <v>2</v>
      </c>
      <c r="B847" s="353" t="str">
        <f t="shared" si="258"/>
        <v>Performance improvement of Bottom ash evacualtion system to reduce auxillary power consumption, water consumption &amp; environmental pollution at 2X500MW, Bhusawal TPS</v>
      </c>
      <c r="C847" s="49">
        <f t="shared" si="264"/>
        <v>0</v>
      </c>
      <c r="D847" s="160" t="str">
        <f t="shared" si="264"/>
        <v>-</v>
      </c>
      <c r="E847" s="111">
        <f t="shared" si="264"/>
        <v>0</v>
      </c>
      <c r="F847" s="109">
        <f t="shared" si="260"/>
        <v>0</v>
      </c>
      <c r="G847" s="109">
        <f t="shared" si="261"/>
        <v>0</v>
      </c>
      <c r="H847" s="111">
        <f t="shared" si="262"/>
        <v>0</v>
      </c>
      <c r="I847" s="109">
        <f>'F4.2'!X157</f>
        <v>0</v>
      </c>
      <c r="J847" s="109">
        <f>'F4.2'!AW157</f>
        <v>0</v>
      </c>
      <c r="K847" s="111"/>
      <c r="L847" s="111"/>
      <c r="M847" s="111">
        <f t="shared" si="255"/>
        <v>0</v>
      </c>
      <c r="N847" s="111">
        <f t="shared" si="263"/>
        <v>0</v>
      </c>
    </row>
    <row r="848" spans="1:14" ht="31.5" hidden="1" outlineLevel="1">
      <c r="A848" s="282">
        <f t="shared" si="259"/>
        <v>2.1</v>
      </c>
      <c r="B848" s="282" t="str">
        <f t="shared" si="258"/>
        <v>Modification of latest design AR 200/550 Ash slurry pump assembly including auxillaries at AHP, 2x500MW, BTPS.</v>
      </c>
      <c r="C848" s="40">
        <f t="shared" si="264"/>
        <v>0</v>
      </c>
      <c r="D848" s="159" t="str">
        <f t="shared" si="264"/>
        <v>-</v>
      </c>
      <c r="E848" s="109">
        <f t="shared" si="264"/>
        <v>0</v>
      </c>
      <c r="F848" s="109">
        <f t="shared" si="260"/>
        <v>0</v>
      </c>
      <c r="G848" s="109">
        <f t="shared" si="261"/>
        <v>0</v>
      </c>
      <c r="H848" s="109">
        <f t="shared" si="262"/>
        <v>0</v>
      </c>
      <c r="I848" s="109">
        <f>'F4.2'!X158</f>
        <v>0</v>
      </c>
      <c r="J848" s="109">
        <f>'F4.2'!AW158</f>
        <v>0</v>
      </c>
      <c r="K848" s="109"/>
      <c r="L848" s="109"/>
      <c r="M848" s="109">
        <f t="shared" si="255"/>
        <v>0</v>
      </c>
      <c r="N848" s="109">
        <f t="shared" si="263"/>
        <v>0</v>
      </c>
    </row>
    <row r="849" spans="1:14" ht="31.5" hidden="1" outlineLevel="1">
      <c r="A849" s="282">
        <f t="shared" si="259"/>
        <v>2.2000000000000002</v>
      </c>
      <c r="B849" s="282" t="str">
        <f t="shared" si="258"/>
        <v>Modification of single roll reversible clinker grinder system at AHP, 2x500MW, BTPS</v>
      </c>
      <c r="C849" s="49">
        <f t="shared" si="264"/>
        <v>0</v>
      </c>
      <c r="D849" s="160" t="str">
        <f t="shared" si="264"/>
        <v>-</v>
      </c>
      <c r="E849" s="111">
        <f t="shared" si="264"/>
        <v>0</v>
      </c>
      <c r="F849" s="109">
        <f t="shared" si="260"/>
        <v>0</v>
      </c>
      <c r="G849" s="109">
        <f t="shared" si="261"/>
        <v>0</v>
      </c>
      <c r="H849" s="111">
        <f t="shared" si="262"/>
        <v>0</v>
      </c>
      <c r="I849" s="109">
        <f>'F4.2'!X159</f>
        <v>0</v>
      </c>
      <c r="J849" s="109">
        <f>'F4.2'!AW159</f>
        <v>0</v>
      </c>
      <c r="K849" s="111"/>
      <c r="L849" s="111"/>
      <c r="M849" s="111">
        <f t="shared" ref="M849:M912" si="265">SUM(J849:L849)</f>
        <v>0</v>
      </c>
      <c r="N849" s="111">
        <f t="shared" si="263"/>
        <v>0</v>
      </c>
    </row>
    <row r="850" spans="1:14" ht="31.5" hidden="1" outlineLevel="1">
      <c r="A850" s="282">
        <f t="shared" si="259"/>
        <v>2.2999999999999998</v>
      </c>
      <c r="B850" s="282" t="str">
        <f t="shared" si="258"/>
        <v>Modification of bottom ash &amp; coarse ash slurry pipe line disposal system at AHP 2X500 MW BTPS</v>
      </c>
      <c r="C850" s="49">
        <f t="shared" si="264"/>
        <v>0</v>
      </c>
      <c r="D850" s="160" t="str">
        <f t="shared" si="264"/>
        <v>-</v>
      </c>
      <c r="E850" s="111">
        <f t="shared" si="264"/>
        <v>0</v>
      </c>
      <c r="F850" s="109">
        <f t="shared" si="260"/>
        <v>0</v>
      </c>
      <c r="G850" s="109">
        <f t="shared" si="261"/>
        <v>0</v>
      </c>
      <c r="H850" s="111">
        <f t="shared" si="262"/>
        <v>0</v>
      </c>
      <c r="I850" s="109">
        <f>'F4.2'!X160</f>
        <v>0</v>
      </c>
      <c r="J850" s="109">
        <f>'F4.2'!AW160</f>
        <v>0</v>
      </c>
      <c r="K850" s="111"/>
      <c r="L850" s="111"/>
      <c r="M850" s="111">
        <f t="shared" si="265"/>
        <v>0</v>
      </c>
      <c r="N850" s="111">
        <f t="shared" si="263"/>
        <v>0</v>
      </c>
    </row>
    <row r="851" spans="1:14" ht="15.75" hidden="1" outlineLevel="1">
      <c r="A851" s="352">
        <f t="shared" si="259"/>
        <v>3</v>
      </c>
      <c r="B851" s="353" t="str">
        <f t="shared" si="258"/>
        <v>Boiler Reliability &amp; Availability improvement at 2x500MW, Bhusawal TPS.</v>
      </c>
      <c r="C851" s="40">
        <f t="shared" si="264"/>
        <v>0</v>
      </c>
      <c r="D851" s="159" t="str">
        <f t="shared" si="264"/>
        <v>-</v>
      </c>
      <c r="E851" s="109">
        <f t="shared" si="264"/>
        <v>0</v>
      </c>
      <c r="F851" s="109">
        <f t="shared" si="260"/>
        <v>0</v>
      </c>
      <c r="G851" s="109">
        <f t="shared" si="261"/>
        <v>0</v>
      </c>
      <c r="H851" s="109">
        <f t="shared" si="262"/>
        <v>0</v>
      </c>
      <c r="I851" s="109">
        <f>'F4.2'!X161</f>
        <v>0</v>
      </c>
      <c r="J851" s="109">
        <f>'F4.2'!AW161</f>
        <v>0</v>
      </c>
      <c r="K851" s="109"/>
      <c r="L851" s="109"/>
      <c r="M851" s="109">
        <f t="shared" si="265"/>
        <v>0</v>
      </c>
      <c r="N851" s="109">
        <f t="shared" si="263"/>
        <v>0</v>
      </c>
    </row>
    <row r="852" spans="1:14" ht="15.75" hidden="1" outlineLevel="1">
      <c r="A852" s="282">
        <f t="shared" si="259"/>
        <v>3.1</v>
      </c>
      <c r="B852" s="282" t="str">
        <f t="shared" si="258"/>
        <v>Procurement of Boiler Coils (CRH &amp;HRH) at 2x500MW BTPS.</v>
      </c>
      <c r="C852" s="49">
        <f t="shared" si="264"/>
        <v>0</v>
      </c>
      <c r="D852" s="160" t="str">
        <f t="shared" si="264"/>
        <v>-</v>
      </c>
      <c r="E852" s="111">
        <f t="shared" si="264"/>
        <v>0</v>
      </c>
      <c r="F852" s="109">
        <f t="shared" si="260"/>
        <v>0</v>
      </c>
      <c r="G852" s="109">
        <f t="shared" si="261"/>
        <v>0</v>
      </c>
      <c r="H852" s="111">
        <f t="shared" si="262"/>
        <v>0</v>
      </c>
      <c r="I852" s="109">
        <f>'F4.2'!X162</f>
        <v>0</v>
      </c>
      <c r="J852" s="109">
        <f>'F4.2'!AW162</f>
        <v>0</v>
      </c>
      <c r="K852" s="111"/>
      <c r="L852" s="111"/>
      <c r="M852" s="111">
        <f t="shared" si="265"/>
        <v>0</v>
      </c>
      <c r="N852" s="111">
        <f t="shared" si="263"/>
        <v>0</v>
      </c>
    </row>
    <row r="853" spans="1:14" ht="15.75" hidden="1" outlineLevel="1">
      <c r="A853" s="282">
        <f t="shared" si="259"/>
        <v>3.2</v>
      </c>
      <c r="B853" s="282" t="str">
        <f t="shared" si="258"/>
        <v>Procurement of ID fan impeller with shaft at 2x500 MW BTPS.</v>
      </c>
      <c r="C853" s="49">
        <f t="shared" si="264"/>
        <v>0</v>
      </c>
      <c r="D853" s="160" t="str">
        <f t="shared" si="264"/>
        <v>-</v>
      </c>
      <c r="E853" s="111">
        <f t="shared" si="264"/>
        <v>0</v>
      </c>
      <c r="F853" s="109">
        <f t="shared" si="260"/>
        <v>0</v>
      </c>
      <c r="G853" s="109">
        <f t="shared" si="261"/>
        <v>0</v>
      </c>
      <c r="H853" s="111">
        <f t="shared" si="262"/>
        <v>0</v>
      </c>
      <c r="I853" s="109">
        <f>'F4.2'!X163</f>
        <v>0</v>
      </c>
      <c r="J853" s="109">
        <f>'F4.2'!AW163</f>
        <v>0</v>
      </c>
      <c r="K853" s="111"/>
      <c r="L853" s="111"/>
      <c r="M853" s="111">
        <f t="shared" si="265"/>
        <v>0</v>
      </c>
      <c r="N853" s="111">
        <f t="shared" si="263"/>
        <v>0</v>
      </c>
    </row>
    <row r="854" spans="1:14" ht="31.5" hidden="1" outlineLevel="1">
      <c r="A854" s="282">
        <f t="shared" si="259"/>
        <v>3.3</v>
      </c>
      <c r="B854" s="282" t="str">
        <f t="shared" si="258"/>
        <v>Procurement SH,RH,MS outlet valves with actuator and motor at 2x500 MW BTPS.</v>
      </c>
      <c r="C854" s="40">
        <f t="shared" si="264"/>
        <v>0</v>
      </c>
      <c r="D854" s="159" t="str">
        <f t="shared" si="264"/>
        <v>-</v>
      </c>
      <c r="E854" s="109">
        <f t="shared" si="264"/>
        <v>0</v>
      </c>
      <c r="F854" s="109">
        <f t="shared" si="260"/>
        <v>0</v>
      </c>
      <c r="G854" s="109">
        <f t="shared" si="261"/>
        <v>0</v>
      </c>
      <c r="H854" s="109">
        <f t="shared" si="262"/>
        <v>0</v>
      </c>
      <c r="I854" s="109">
        <f>'F4.2'!X164</f>
        <v>0</v>
      </c>
      <c r="J854" s="109">
        <f>'F4.2'!AW164</f>
        <v>0</v>
      </c>
      <c r="K854" s="109"/>
      <c r="L854" s="109"/>
      <c r="M854" s="109">
        <f t="shared" si="265"/>
        <v>0</v>
      </c>
      <c r="N854" s="109">
        <f t="shared" si="263"/>
        <v>0</v>
      </c>
    </row>
    <row r="855" spans="1:14" ht="15.75" hidden="1" outlineLevel="1">
      <c r="A855" s="352">
        <f t="shared" si="259"/>
        <v>4</v>
      </c>
      <c r="B855" s="353" t="str">
        <f t="shared" si="258"/>
        <v>CHP Infrastructure Development Schemes</v>
      </c>
      <c r="C855" s="49">
        <f t="shared" si="264"/>
        <v>0</v>
      </c>
      <c r="D855" s="160" t="str">
        <f t="shared" si="264"/>
        <v>-</v>
      </c>
      <c r="E855" s="111">
        <f t="shared" si="264"/>
        <v>0</v>
      </c>
      <c r="F855" s="109">
        <f t="shared" si="260"/>
        <v>0</v>
      </c>
      <c r="G855" s="109">
        <f t="shared" si="261"/>
        <v>0</v>
      </c>
      <c r="H855" s="111">
        <f t="shared" si="262"/>
        <v>0</v>
      </c>
      <c r="I855" s="109">
        <f>'F4.2'!X165</f>
        <v>0</v>
      </c>
      <c r="J855" s="109">
        <f>'F4.2'!AW165</f>
        <v>0</v>
      </c>
      <c r="K855" s="111"/>
      <c r="L855" s="111"/>
      <c r="M855" s="111">
        <f t="shared" si="265"/>
        <v>0</v>
      </c>
      <c r="N855" s="111">
        <f t="shared" si="263"/>
        <v>0</v>
      </c>
    </row>
    <row r="856" spans="1:14" ht="31.5" hidden="1" outlineLevel="1">
      <c r="A856" s="282">
        <f t="shared" si="259"/>
        <v>4.0999999999999996</v>
      </c>
      <c r="B856" s="282" t="str">
        <f t="shared" si="258"/>
        <v>Supply, installation and commissioning PLC system on a single platform to match with external aspect &amp; process improvement at CHP 2x500MW BTPS.</v>
      </c>
      <c r="C856" s="49">
        <f t="shared" si="264"/>
        <v>0</v>
      </c>
      <c r="D856" s="160" t="str">
        <f t="shared" si="264"/>
        <v>-</v>
      </c>
      <c r="E856" s="111">
        <f t="shared" si="264"/>
        <v>0</v>
      </c>
      <c r="F856" s="109">
        <f t="shared" si="260"/>
        <v>0</v>
      </c>
      <c r="G856" s="109">
        <f t="shared" si="261"/>
        <v>0</v>
      </c>
      <c r="H856" s="111">
        <f t="shared" si="262"/>
        <v>0</v>
      </c>
      <c r="I856" s="109">
        <f>'F4.2'!X166</f>
        <v>0</v>
      </c>
      <c r="J856" s="109">
        <f>'F4.2'!AW166</f>
        <v>0</v>
      </c>
      <c r="K856" s="111"/>
      <c r="L856" s="111"/>
      <c r="M856" s="111">
        <f t="shared" si="265"/>
        <v>0</v>
      </c>
      <c r="N856" s="111">
        <f t="shared" si="263"/>
        <v>0</v>
      </c>
    </row>
    <row r="857" spans="1:14" ht="31.5" hidden="1" outlineLevel="1">
      <c r="A857" s="282">
        <f t="shared" si="259"/>
        <v>4.2</v>
      </c>
      <c r="B857" s="282" t="str">
        <f t="shared" si="258"/>
        <v>Supply, installation, retrofitting and commissioning of HT breaker at HT Switchgear in CHP 2x500MW BTPS</v>
      </c>
      <c r="C857" s="49">
        <f t="shared" si="264"/>
        <v>0</v>
      </c>
      <c r="D857" s="160" t="str">
        <f t="shared" si="264"/>
        <v>-</v>
      </c>
      <c r="E857" s="111">
        <f t="shared" si="264"/>
        <v>0</v>
      </c>
      <c r="F857" s="109">
        <f t="shared" si="260"/>
        <v>0</v>
      </c>
      <c r="G857" s="109">
        <f t="shared" si="261"/>
        <v>0</v>
      </c>
      <c r="H857" s="111">
        <f t="shared" si="262"/>
        <v>0</v>
      </c>
      <c r="I857" s="109">
        <f>'F4.2'!X167</f>
        <v>0</v>
      </c>
      <c r="J857" s="109">
        <f>'F4.2'!AW167</f>
        <v>0</v>
      </c>
      <c r="K857" s="111"/>
      <c r="L857" s="111"/>
      <c r="M857" s="111">
        <f t="shared" si="265"/>
        <v>0</v>
      </c>
      <c r="N857" s="111">
        <f t="shared" si="263"/>
        <v>0</v>
      </c>
    </row>
    <row r="858" spans="1:14" ht="31.5" hidden="1" outlineLevel="1">
      <c r="A858" s="282">
        <f t="shared" si="259"/>
        <v>4.3</v>
      </c>
      <c r="B858" s="282" t="str">
        <f t="shared" si="258"/>
        <v>Supply, installation, retrofitting and commissioning of LT breaker at LT Switchgear in CHP 2x500MW BTPS.</v>
      </c>
      <c r="C858" s="49">
        <f t="shared" si="264"/>
        <v>0</v>
      </c>
      <c r="D858" s="160" t="str">
        <f t="shared" si="264"/>
        <v>-</v>
      </c>
      <c r="E858" s="111">
        <f t="shared" si="264"/>
        <v>0</v>
      </c>
      <c r="F858" s="109">
        <f t="shared" si="260"/>
        <v>0</v>
      </c>
      <c r="G858" s="109">
        <f t="shared" si="261"/>
        <v>0</v>
      </c>
      <c r="H858" s="111">
        <f t="shared" si="262"/>
        <v>0</v>
      </c>
      <c r="I858" s="109">
        <f>'F4.2'!X168</f>
        <v>0</v>
      </c>
      <c r="J858" s="109">
        <f>'F4.2'!AW168</f>
        <v>0</v>
      </c>
      <c r="K858" s="111"/>
      <c r="L858" s="111"/>
      <c r="M858" s="111">
        <f t="shared" si="265"/>
        <v>0</v>
      </c>
      <c r="N858" s="111">
        <f t="shared" si="263"/>
        <v>0</v>
      </c>
    </row>
    <row r="859" spans="1:14" ht="31.5" hidden="1" outlineLevel="1">
      <c r="A859" s="282">
        <f t="shared" si="259"/>
        <v>4.4000000000000004</v>
      </c>
      <c r="B859" s="282" t="str">
        <f t="shared" si="258"/>
        <v>Supply, Installation &amp; Commissioning of  Magnetic Separators at CHP 2x 500MW BTPS Deepnagar</v>
      </c>
      <c r="C859" s="49">
        <f t="shared" si="264"/>
        <v>0</v>
      </c>
      <c r="D859" s="160" t="str">
        <f t="shared" si="264"/>
        <v>-</v>
      </c>
      <c r="E859" s="111">
        <f t="shared" si="264"/>
        <v>0</v>
      </c>
      <c r="F859" s="109">
        <f t="shared" si="260"/>
        <v>0</v>
      </c>
      <c r="G859" s="109">
        <f t="shared" si="261"/>
        <v>0</v>
      </c>
      <c r="H859" s="111">
        <f t="shared" si="262"/>
        <v>0</v>
      </c>
      <c r="I859" s="109">
        <f>'F4.2'!X169</f>
        <v>0</v>
      </c>
      <c r="J859" s="109">
        <f>'F4.2'!AW169</f>
        <v>0</v>
      </c>
      <c r="K859" s="111"/>
      <c r="L859" s="111"/>
      <c r="M859" s="111">
        <f t="shared" si="265"/>
        <v>0</v>
      </c>
      <c r="N859" s="111">
        <f t="shared" si="263"/>
        <v>0</v>
      </c>
    </row>
    <row r="860" spans="1:14" ht="31.5" hidden="1" outlineLevel="1">
      <c r="A860" s="282">
        <f t="shared" si="259"/>
        <v>4.5</v>
      </c>
      <c r="B860" s="282" t="str">
        <f t="shared" si="258"/>
        <v>Supply, Installation &amp; Commissioning Flameproof lighting at CHP 2x 500MW BTPS Deepnagar</v>
      </c>
      <c r="C860" s="49">
        <f t="shared" ref="C860:E879" si="266">C630</f>
        <v>0</v>
      </c>
      <c r="D860" s="160" t="str">
        <f t="shared" si="266"/>
        <v>-</v>
      </c>
      <c r="E860" s="111">
        <f t="shared" si="266"/>
        <v>0</v>
      </c>
      <c r="F860" s="109">
        <f t="shared" si="260"/>
        <v>0</v>
      </c>
      <c r="G860" s="109">
        <f t="shared" si="261"/>
        <v>0</v>
      </c>
      <c r="H860" s="111">
        <f t="shared" si="262"/>
        <v>0</v>
      </c>
      <c r="I860" s="109">
        <f>'F4.2'!X170</f>
        <v>0</v>
      </c>
      <c r="J860" s="109">
        <f>'F4.2'!AW170</f>
        <v>0</v>
      </c>
      <c r="K860" s="111"/>
      <c r="L860" s="111"/>
      <c r="M860" s="111">
        <f t="shared" si="265"/>
        <v>0</v>
      </c>
      <c r="N860" s="111">
        <f t="shared" si="263"/>
        <v>0</v>
      </c>
    </row>
    <row r="861" spans="1:14" ht="15.75" hidden="1" outlineLevel="1">
      <c r="A861" s="282">
        <f t="shared" si="259"/>
        <v>4.5999999999999996</v>
      </c>
      <c r="B861" s="282" t="str">
        <f t="shared" si="258"/>
        <v>Supply, Installation &amp; upgradation of HT /LT relay at CHP BTPS.</v>
      </c>
      <c r="C861" s="49">
        <f t="shared" si="266"/>
        <v>0</v>
      </c>
      <c r="D861" s="160" t="str">
        <f t="shared" si="266"/>
        <v>-</v>
      </c>
      <c r="E861" s="111">
        <f t="shared" si="266"/>
        <v>0</v>
      </c>
      <c r="F861" s="109">
        <f t="shared" si="260"/>
        <v>0</v>
      </c>
      <c r="G861" s="109">
        <f t="shared" si="261"/>
        <v>0</v>
      </c>
      <c r="H861" s="111">
        <f t="shared" si="262"/>
        <v>0</v>
      </c>
      <c r="I861" s="109">
        <f>'F4.2'!X171</f>
        <v>0</v>
      </c>
      <c r="J861" s="109">
        <f>'F4.2'!AW171</f>
        <v>0</v>
      </c>
      <c r="K861" s="111"/>
      <c r="L861" s="111"/>
      <c r="M861" s="111">
        <f t="shared" si="265"/>
        <v>0</v>
      </c>
      <c r="N861" s="111">
        <f t="shared" si="263"/>
        <v>0</v>
      </c>
    </row>
    <row r="862" spans="1:14" ht="31.5" hidden="1" outlineLevel="1">
      <c r="A862" s="352">
        <f t="shared" si="259"/>
        <v>5</v>
      </c>
      <c r="B862" s="353" t="str">
        <f t="shared" si="258"/>
        <v>Detail  Project report of improvement of Unloading in Coal handling Plant BTPS.</v>
      </c>
      <c r="C862" s="49">
        <f t="shared" si="266"/>
        <v>0</v>
      </c>
      <c r="D862" s="160" t="str">
        <f t="shared" si="266"/>
        <v>-</v>
      </c>
      <c r="E862" s="111">
        <f t="shared" si="266"/>
        <v>0</v>
      </c>
      <c r="F862" s="109">
        <f t="shared" si="260"/>
        <v>0</v>
      </c>
      <c r="G862" s="109">
        <f t="shared" si="261"/>
        <v>0</v>
      </c>
      <c r="H862" s="111">
        <f t="shared" si="262"/>
        <v>0</v>
      </c>
      <c r="I862" s="109">
        <f>'F4.2'!X172</f>
        <v>0</v>
      </c>
      <c r="J862" s="109">
        <f>'F4.2'!AW172</f>
        <v>0</v>
      </c>
      <c r="K862" s="111"/>
      <c r="L862" s="111"/>
      <c r="M862" s="111">
        <f t="shared" si="265"/>
        <v>0</v>
      </c>
      <c r="N862" s="111">
        <f t="shared" si="263"/>
        <v>0</v>
      </c>
    </row>
    <row r="863" spans="1:14" ht="15.75" hidden="1" outlineLevel="1">
      <c r="A863" s="282">
        <f t="shared" si="259"/>
        <v>5.0999999999999996</v>
      </c>
      <c r="B863" s="282" t="str">
        <f t="shared" si="258"/>
        <v>Procurement of 04 no of locomotives for Coal handling Plant BTPS.</v>
      </c>
      <c r="C863" s="49">
        <f t="shared" si="266"/>
        <v>0</v>
      </c>
      <c r="D863" s="160" t="str">
        <f t="shared" si="266"/>
        <v>-</v>
      </c>
      <c r="E863" s="111">
        <f t="shared" si="266"/>
        <v>0</v>
      </c>
      <c r="F863" s="109">
        <f t="shared" si="260"/>
        <v>0</v>
      </c>
      <c r="G863" s="109">
        <f t="shared" si="261"/>
        <v>0</v>
      </c>
      <c r="H863" s="111">
        <f t="shared" si="262"/>
        <v>0</v>
      </c>
      <c r="I863" s="109">
        <f>'F4.2'!X173</f>
        <v>0</v>
      </c>
      <c r="J863" s="109">
        <f>'F4.2'!AW173</f>
        <v>0</v>
      </c>
      <c r="K863" s="111"/>
      <c r="L863" s="111"/>
      <c r="M863" s="111">
        <f t="shared" si="265"/>
        <v>0</v>
      </c>
      <c r="N863" s="111">
        <f t="shared" si="263"/>
        <v>0</v>
      </c>
    </row>
    <row r="864" spans="1:14" ht="31.5" hidden="1" outlineLevel="1">
      <c r="A864" s="282">
        <f t="shared" si="259"/>
        <v>5.2</v>
      </c>
      <c r="B864" s="282" t="str">
        <f t="shared" si="258"/>
        <v>Design Supply Erection and Comission of Hour glass shape Coal diverting chutes with extra life wear resistant plates in CHP, BTPS.</v>
      </c>
      <c r="C864" s="49">
        <f t="shared" si="266"/>
        <v>0</v>
      </c>
      <c r="D864" s="160" t="str">
        <f t="shared" si="266"/>
        <v>-</v>
      </c>
      <c r="E864" s="111">
        <f t="shared" si="266"/>
        <v>0</v>
      </c>
      <c r="F864" s="109">
        <f t="shared" si="260"/>
        <v>0</v>
      </c>
      <c r="G864" s="109">
        <f t="shared" si="261"/>
        <v>0</v>
      </c>
      <c r="H864" s="111">
        <f t="shared" si="262"/>
        <v>0</v>
      </c>
      <c r="I864" s="109">
        <f>'F4.2'!X174</f>
        <v>0</v>
      </c>
      <c r="J864" s="109">
        <f>'F4.2'!AW174</f>
        <v>0</v>
      </c>
      <c r="K864" s="111"/>
      <c r="L864" s="111"/>
      <c r="M864" s="111">
        <f t="shared" si="265"/>
        <v>0</v>
      </c>
      <c r="N864" s="111">
        <f t="shared" si="263"/>
        <v>0</v>
      </c>
    </row>
    <row r="865" spans="1:14" ht="31.5" hidden="1" outlineLevel="1">
      <c r="A865" s="282">
        <f t="shared" si="259"/>
        <v>5.3</v>
      </c>
      <c r="B865" s="282" t="str">
        <f t="shared" si="258"/>
        <v>Design Supply Erection and Comission of Inverted Y Shape  Coal diverting chutes with extra life wear resistant plates in CHP, BTPS.</v>
      </c>
      <c r="C865" s="49">
        <f t="shared" si="266"/>
        <v>0</v>
      </c>
      <c r="D865" s="160" t="str">
        <f t="shared" si="266"/>
        <v>-</v>
      </c>
      <c r="E865" s="111">
        <f t="shared" si="266"/>
        <v>0</v>
      </c>
      <c r="F865" s="109">
        <f t="shared" si="260"/>
        <v>0</v>
      </c>
      <c r="G865" s="109">
        <f t="shared" si="261"/>
        <v>0</v>
      </c>
      <c r="H865" s="111">
        <f t="shared" si="262"/>
        <v>0</v>
      </c>
      <c r="I865" s="109">
        <f>'F4.2'!X175</f>
        <v>0</v>
      </c>
      <c r="J865" s="109">
        <f>'F4.2'!AW175</f>
        <v>0</v>
      </c>
      <c r="K865" s="111"/>
      <c r="L865" s="111"/>
      <c r="M865" s="111">
        <f t="shared" si="265"/>
        <v>0</v>
      </c>
      <c r="N865" s="111">
        <f t="shared" si="263"/>
        <v>0</v>
      </c>
    </row>
    <row r="866" spans="1:14" ht="31.5" hidden="1" outlineLevel="1">
      <c r="A866" s="282">
        <f t="shared" si="259"/>
        <v>5.4</v>
      </c>
      <c r="B866" s="282" t="str">
        <f t="shared" si="258"/>
        <v>Design Supply Erection and Comission of coal diverting chutes with extra life wear resistant plates in CHP BTPS.</v>
      </c>
      <c r="C866" s="49">
        <f t="shared" si="266"/>
        <v>0</v>
      </c>
      <c r="D866" s="160" t="str">
        <f t="shared" si="266"/>
        <v>-</v>
      </c>
      <c r="E866" s="111">
        <f t="shared" si="266"/>
        <v>0</v>
      </c>
      <c r="F866" s="109">
        <f t="shared" si="260"/>
        <v>0</v>
      </c>
      <c r="G866" s="109">
        <f t="shared" si="261"/>
        <v>0</v>
      </c>
      <c r="H866" s="111">
        <f t="shared" si="262"/>
        <v>0</v>
      </c>
      <c r="I866" s="109">
        <f>'F4.2'!X176</f>
        <v>0</v>
      </c>
      <c r="J866" s="109">
        <f>'F4.2'!AW176</f>
        <v>0</v>
      </c>
      <c r="K866" s="111"/>
      <c r="L866" s="111"/>
      <c r="M866" s="111">
        <f t="shared" si="265"/>
        <v>0</v>
      </c>
      <c r="N866" s="111">
        <f t="shared" si="263"/>
        <v>0</v>
      </c>
    </row>
    <row r="867" spans="1:14" ht="31.5" hidden="1" outlineLevel="1">
      <c r="A867" s="282">
        <f t="shared" si="259"/>
        <v>5.5</v>
      </c>
      <c r="B867" s="282" t="str">
        <f t="shared" si="258"/>
        <v>Work of Revamping and structural up-gradation of conveyor 104A&amp;B in Coal Handling Plant-BTPS.</v>
      </c>
      <c r="C867" s="49">
        <f t="shared" si="266"/>
        <v>0</v>
      </c>
      <c r="D867" s="160" t="str">
        <f t="shared" si="266"/>
        <v>-</v>
      </c>
      <c r="E867" s="111">
        <f t="shared" si="266"/>
        <v>0</v>
      </c>
      <c r="F867" s="109">
        <f t="shared" si="260"/>
        <v>0</v>
      </c>
      <c r="G867" s="109">
        <f t="shared" si="261"/>
        <v>0</v>
      </c>
      <c r="H867" s="111">
        <f t="shared" si="262"/>
        <v>0</v>
      </c>
      <c r="I867" s="109">
        <f>'F4.2'!X177</f>
        <v>0</v>
      </c>
      <c r="J867" s="109">
        <f>'F4.2'!AW177</f>
        <v>0</v>
      </c>
      <c r="K867" s="111"/>
      <c r="L867" s="111"/>
      <c r="M867" s="111">
        <f t="shared" si="265"/>
        <v>0</v>
      </c>
      <c r="N867" s="111">
        <f t="shared" si="263"/>
        <v>0</v>
      </c>
    </row>
    <row r="868" spans="1:14" ht="31.5" hidden="1" outlineLevel="1">
      <c r="A868" s="352">
        <f t="shared" si="259"/>
        <v>6</v>
      </c>
      <c r="B868" s="353" t="str">
        <f t="shared" si="258"/>
        <v>Supply and Installation of  reliability improvement schemes for HT/LT switchgears and auxilliaries at BTPS 2x500MW.</v>
      </c>
      <c r="C868" s="49">
        <f t="shared" si="266"/>
        <v>0</v>
      </c>
      <c r="D868" s="160" t="str">
        <f t="shared" si="266"/>
        <v>-</v>
      </c>
      <c r="E868" s="111">
        <f t="shared" si="266"/>
        <v>0</v>
      </c>
      <c r="F868" s="109">
        <f t="shared" si="260"/>
        <v>0</v>
      </c>
      <c r="G868" s="109">
        <f t="shared" si="261"/>
        <v>0</v>
      </c>
      <c r="H868" s="111">
        <f t="shared" si="262"/>
        <v>0</v>
      </c>
      <c r="I868" s="109">
        <f>'F4.2'!X178</f>
        <v>0</v>
      </c>
      <c r="J868" s="109">
        <f>'F4.2'!AW178</f>
        <v>0</v>
      </c>
      <c r="K868" s="111"/>
      <c r="L868" s="111"/>
      <c r="M868" s="111">
        <f t="shared" si="265"/>
        <v>0</v>
      </c>
      <c r="N868" s="111">
        <f t="shared" si="263"/>
        <v>0</v>
      </c>
    </row>
    <row r="869" spans="1:14" ht="15.75" hidden="1" outlineLevel="1">
      <c r="A869" s="282">
        <f t="shared" si="259"/>
        <v>6.1</v>
      </c>
      <c r="B869" s="282" t="str">
        <f t="shared" si="258"/>
        <v>Procurement of HT Motors of various ratings at 2x500MW.</v>
      </c>
      <c r="C869" s="49">
        <f t="shared" si="266"/>
        <v>0</v>
      </c>
      <c r="D869" s="160" t="str">
        <f t="shared" si="266"/>
        <v>-</v>
      </c>
      <c r="E869" s="111">
        <f t="shared" si="266"/>
        <v>0</v>
      </c>
      <c r="F869" s="109">
        <f t="shared" si="260"/>
        <v>0</v>
      </c>
      <c r="G869" s="109">
        <f t="shared" si="261"/>
        <v>0</v>
      </c>
      <c r="H869" s="111">
        <f t="shared" si="262"/>
        <v>0</v>
      </c>
      <c r="I869" s="109">
        <f>'F4.2'!X179</f>
        <v>0</v>
      </c>
      <c r="J869" s="109">
        <f>'F4.2'!AW179</f>
        <v>0</v>
      </c>
      <c r="K869" s="111"/>
      <c r="L869" s="111"/>
      <c r="M869" s="111">
        <f t="shared" si="265"/>
        <v>0</v>
      </c>
      <c r="N869" s="111">
        <f t="shared" si="263"/>
        <v>0</v>
      </c>
    </row>
    <row r="870" spans="1:14" ht="15.75" hidden="1" outlineLevel="1">
      <c r="A870" s="282">
        <f t="shared" si="259"/>
        <v>6.2</v>
      </c>
      <c r="B870" s="282" t="str">
        <f t="shared" si="258"/>
        <v>Procurement of Dry type transformers of varoius ratings at 2x500MW.</v>
      </c>
      <c r="C870" s="49">
        <f t="shared" si="266"/>
        <v>0</v>
      </c>
      <c r="D870" s="160" t="str">
        <f t="shared" si="266"/>
        <v>-</v>
      </c>
      <c r="E870" s="111">
        <f t="shared" si="266"/>
        <v>0</v>
      </c>
      <c r="F870" s="109">
        <f t="shared" si="260"/>
        <v>0</v>
      </c>
      <c r="G870" s="109">
        <f t="shared" si="261"/>
        <v>0</v>
      </c>
      <c r="H870" s="111">
        <f t="shared" si="262"/>
        <v>0</v>
      </c>
      <c r="I870" s="109">
        <f>'F4.2'!X180</f>
        <v>0</v>
      </c>
      <c r="J870" s="109">
        <f>'F4.2'!AW180</f>
        <v>0</v>
      </c>
      <c r="K870" s="111"/>
      <c r="L870" s="111"/>
      <c r="M870" s="111">
        <f t="shared" si="265"/>
        <v>0</v>
      </c>
      <c r="N870" s="111">
        <f t="shared" si="263"/>
        <v>0</v>
      </c>
    </row>
    <row r="871" spans="1:14" ht="15.75" hidden="1" outlineLevel="1">
      <c r="A871" s="282">
        <f t="shared" si="259"/>
        <v>6.3</v>
      </c>
      <c r="B871" s="282" t="str">
        <f t="shared" si="258"/>
        <v>Procurement of Inverter and converter trolleys of GEHO Pump at 2x500MW.</v>
      </c>
      <c r="C871" s="49">
        <f t="shared" si="266"/>
        <v>0</v>
      </c>
      <c r="D871" s="160" t="str">
        <f t="shared" si="266"/>
        <v>-</v>
      </c>
      <c r="E871" s="111">
        <f t="shared" si="266"/>
        <v>0</v>
      </c>
      <c r="F871" s="109">
        <f t="shared" si="260"/>
        <v>0</v>
      </c>
      <c r="G871" s="109">
        <f t="shared" si="261"/>
        <v>0</v>
      </c>
      <c r="H871" s="111">
        <f t="shared" si="262"/>
        <v>0</v>
      </c>
      <c r="I871" s="109">
        <f>'F4.2'!X181</f>
        <v>0</v>
      </c>
      <c r="J871" s="109">
        <f>'F4.2'!AW181</f>
        <v>0</v>
      </c>
      <c r="K871" s="111"/>
      <c r="L871" s="111"/>
      <c r="M871" s="111">
        <f t="shared" si="265"/>
        <v>0</v>
      </c>
      <c r="N871" s="111">
        <f t="shared" si="263"/>
        <v>0</v>
      </c>
    </row>
    <row r="872" spans="1:14" ht="31.5" hidden="1" outlineLevel="1">
      <c r="A872" s="282">
        <f t="shared" si="259"/>
        <v>6.4</v>
      </c>
      <c r="B872" s="282" t="str">
        <f t="shared" si="258"/>
        <v>Procurement of Vacuum Contactors of various ratings for  HT Switchgears  at BTPS 2x500MW.</v>
      </c>
      <c r="C872" s="49">
        <f t="shared" si="266"/>
        <v>0</v>
      </c>
      <c r="D872" s="160" t="str">
        <f t="shared" si="266"/>
        <v>-</v>
      </c>
      <c r="E872" s="111">
        <f t="shared" si="266"/>
        <v>0</v>
      </c>
      <c r="F872" s="109">
        <f t="shared" si="260"/>
        <v>0</v>
      </c>
      <c r="G872" s="109">
        <f t="shared" si="261"/>
        <v>0</v>
      </c>
      <c r="H872" s="111">
        <f t="shared" si="262"/>
        <v>0</v>
      </c>
      <c r="I872" s="109">
        <f>'F4.2'!X182</f>
        <v>0</v>
      </c>
      <c r="J872" s="109">
        <f>'F4.2'!AW182</f>
        <v>0</v>
      </c>
      <c r="K872" s="111"/>
      <c r="L872" s="111"/>
      <c r="M872" s="111">
        <f t="shared" si="265"/>
        <v>0</v>
      </c>
      <c r="N872" s="111">
        <f t="shared" si="263"/>
        <v>0</v>
      </c>
    </row>
    <row r="873" spans="1:14" ht="31.5" hidden="1" outlineLevel="1">
      <c r="A873" s="282">
        <f t="shared" si="259"/>
        <v>6.5</v>
      </c>
      <c r="B873" s="282" t="str">
        <f t="shared" si="258"/>
        <v>Supply, erection, commissioning &amp; site testing of 360V, 750 AH Station UPS Battery Sets  along with accessories for Unit No.4 at BTPS 2x500MW’.</v>
      </c>
      <c r="C873" s="49">
        <f t="shared" si="266"/>
        <v>0</v>
      </c>
      <c r="D873" s="160" t="str">
        <f t="shared" si="266"/>
        <v>-</v>
      </c>
      <c r="E873" s="111">
        <f t="shared" si="266"/>
        <v>0</v>
      </c>
      <c r="F873" s="109">
        <f t="shared" si="260"/>
        <v>0</v>
      </c>
      <c r="G873" s="109">
        <f t="shared" si="261"/>
        <v>0</v>
      </c>
      <c r="H873" s="111">
        <f t="shared" si="262"/>
        <v>0</v>
      </c>
      <c r="I873" s="109">
        <f>'F4.2'!X183</f>
        <v>0</v>
      </c>
      <c r="J873" s="109">
        <f>'F4.2'!AW183</f>
        <v>0</v>
      </c>
      <c r="K873" s="111"/>
      <c r="L873" s="111"/>
      <c r="M873" s="111">
        <f t="shared" si="265"/>
        <v>0</v>
      </c>
      <c r="N873" s="111">
        <f t="shared" si="263"/>
        <v>0</v>
      </c>
    </row>
    <row r="874" spans="1:14" ht="31.5" hidden="1" outlineLevel="1">
      <c r="A874" s="282">
        <f t="shared" si="259"/>
        <v>6.6</v>
      </c>
      <c r="B874" s="282" t="str">
        <f t="shared" si="258"/>
        <v>Updragation of Sox-Nox analyzer,PM analyzer, ETP analyzer at BTPS 2X500MW.</v>
      </c>
      <c r="C874" s="49">
        <f t="shared" si="266"/>
        <v>0</v>
      </c>
      <c r="D874" s="160" t="str">
        <f t="shared" si="266"/>
        <v>-</v>
      </c>
      <c r="E874" s="111">
        <f t="shared" si="266"/>
        <v>0</v>
      </c>
      <c r="F874" s="109">
        <f t="shared" si="260"/>
        <v>0</v>
      </c>
      <c r="G874" s="109">
        <f t="shared" si="261"/>
        <v>0</v>
      </c>
      <c r="H874" s="111">
        <f t="shared" si="262"/>
        <v>0</v>
      </c>
      <c r="I874" s="109">
        <f>'F4.2'!X184</f>
        <v>0</v>
      </c>
      <c r="J874" s="109">
        <f>'F4.2'!AW184</f>
        <v>0</v>
      </c>
      <c r="K874" s="111"/>
      <c r="L874" s="111"/>
      <c r="M874" s="111">
        <f t="shared" si="265"/>
        <v>0</v>
      </c>
      <c r="N874" s="111">
        <f t="shared" si="263"/>
        <v>0</v>
      </c>
    </row>
    <row r="875" spans="1:14" ht="15.75" hidden="1" outlineLevel="1">
      <c r="A875" s="282">
        <f t="shared" si="259"/>
        <v>6.7</v>
      </c>
      <c r="B875" s="282" t="str">
        <f t="shared" si="258"/>
        <v>Upgradation of O2 analyzer at BTPS 2X500MW</v>
      </c>
      <c r="C875" s="49">
        <f t="shared" si="266"/>
        <v>0</v>
      </c>
      <c r="D875" s="160" t="str">
        <f t="shared" si="266"/>
        <v>-</v>
      </c>
      <c r="E875" s="111">
        <f t="shared" si="266"/>
        <v>0</v>
      </c>
      <c r="F875" s="109">
        <f t="shared" si="260"/>
        <v>0</v>
      </c>
      <c r="G875" s="109">
        <f t="shared" si="261"/>
        <v>0</v>
      </c>
      <c r="H875" s="111">
        <f t="shared" si="262"/>
        <v>0</v>
      </c>
      <c r="I875" s="109">
        <f>'F4.2'!X185</f>
        <v>0</v>
      </c>
      <c r="J875" s="109">
        <f>'F4.2'!AW185</f>
        <v>0</v>
      </c>
      <c r="K875" s="111"/>
      <c r="L875" s="111"/>
      <c r="M875" s="111">
        <f t="shared" si="265"/>
        <v>0</v>
      </c>
      <c r="N875" s="111">
        <f t="shared" si="263"/>
        <v>0</v>
      </c>
    </row>
    <row r="876" spans="1:14" ht="31.5" hidden="1" outlineLevel="1">
      <c r="A876" s="282">
        <f t="shared" si="259"/>
        <v>6.8</v>
      </c>
      <c r="B876" s="282" t="str">
        <f t="shared" si="258"/>
        <v>Revamping &amp; Upgradation Of Vibration Monitoring Rack From VM7 TO VM7B at BTPS 2X500MW</v>
      </c>
      <c r="C876" s="49">
        <f t="shared" si="266"/>
        <v>0</v>
      </c>
      <c r="D876" s="160" t="str">
        <f t="shared" si="266"/>
        <v>-</v>
      </c>
      <c r="E876" s="111">
        <f t="shared" si="266"/>
        <v>0</v>
      </c>
      <c r="F876" s="109">
        <f t="shared" si="260"/>
        <v>0</v>
      </c>
      <c r="G876" s="109">
        <f t="shared" si="261"/>
        <v>0</v>
      </c>
      <c r="H876" s="111">
        <f t="shared" si="262"/>
        <v>0</v>
      </c>
      <c r="I876" s="109">
        <f>'F4.2'!X186</f>
        <v>0</v>
      </c>
      <c r="J876" s="109">
        <f>'F4.2'!AW186</f>
        <v>0</v>
      </c>
      <c r="K876" s="111"/>
      <c r="L876" s="111"/>
      <c r="M876" s="111">
        <f t="shared" si="265"/>
        <v>0</v>
      </c>
      <c r="N876" s="111">
        <f t="shared" si="263"/>
        <v>0</v>
      </c>
    </row>
    <row r="877" spans="1:14" ht="15.75" hidden="1" outlineLevel="1">
      <c r="A877" s="282">
        <f t="shared" si="259"/>
        <v>6.9</v>
      </c>
      <c r="B877" s="282" t="str">
        <f t="shared" si="258"/>
        <v>Procurement &amp; Installation of High Mast towers in various location in BTPS</v>
      </c>
      <c r="C877" s="49">
        <f t="shared" si="266"/>
        <v>0</v>
      </c>
      <c r="D877" s="160" t="str">
        <f t="shared" si="266"/>
        <v>-</v>
      </c>
      <c r="E877" s="111">
        <f t="shared" si="266"/>
        <v>0</v>
      </c>
      <c r="F877" s="109">
        <f t="shared" si="260"/>
        <v>0</v>
      </c>
      <c r="G877" s="109">
        <f t="shared" si="261"/>
        <v>0</v>
      </c>
      <c r="H877" s="111">
        <f t="shared" si="262"/>
        <v>0</v>
      </c>
      <c r="I877" s="109">
        <f>'F4.2'!X187</f>
        <v>0</v>
      </c>
      <c r="J877" s="109">
        <f>'F4.2'!AW187</f>
        <v>0</v>
      </c>
      <c r="K877" s="111"/>
      <c r="L877" s="111"/>
      <c r="M877" s="111">
        <f t="shared" si="265"/>
        <v>0</v>
      </c>
      <c r="N877" s="111">
        <f t="shared" si="263"/>
        <v>0</v>
      </c>
    </row>
    <row r="878" spans="1:14" ht="31.5" hidden="1" outlineLevel="1">
      <c r="A878" s="282">
        <f t="shared" si="259"/>
        <v>6.1</v>
      </c>
      <c r="B878" s="282" t="str">
        <f t="shared" si="258"/>
        <v>Renovation and Modification of Colony Electric Supply System to improve availability and reliability of supply system at BTPS Colony, Deepnagar</v>
      </c>
      <c r="C878" s="49">
        <f t="shared" si="266"/>
        <v>0</v>
      </c>
      <c r="D878" s="160" t="str">
        <f t="shared" si="266"/>
        <v>-</v>
      </c>
      <c r="E878" s="111">
        <f t="shared" si="266"/>
        <v>0</v>
      </c>
      <c r="F878" s="109">
        <f t="shared" si="260"/>
        <v>0</v>
      </c>
      <c r="G878" s="109">
        <f t="shared" si="261"/>
        <v>0</v>
      </c>
      <c r="H878" s="111">
        <f t="shared" si="262"/>
        <v>0</v>
      </c>
      <c r="I878" s="109">
        <f>'F4.2'!X188</f>
        <v>0</v>
      </c>
      <c r="J878" s="109">
        <f>'F4.2'!AW188</f>
        <v>0</v>
      </c>
      <c r="K878" s="111"/>
      <c r="L878" s="111"/>
      <c r="M878" s="111">
        <f t="shared" si="265"/>
        <v>0</v>
      </c>
      <c r="N878" s="111">
        <f t="shared" si="263"/>
        <v>0</v>
      </c>
    </row>
    <row r="879" spans="1:14" ht="31.5" hidden="1" outlineLevel="1">
      <c r="A879" s="282">
        <f t="shared" si="259"/>
        <v>6.11</v>
      </c>
      <c r="B879" s="282" t="str">
        <f t="shared" si="258"/>
        <v>Work of  Overhauling repairs of U-5 350KW BCWP motor of M/s Torishima make at BTPS 2x500MW.</v>
      </c>
      <c r="C879" s="49">
        <f t="shared" si="266"/>
        <v>0</v>
      </c>
      <c r="D879" s="160" t="str">
        <f t="shared" si="266"/>
        <v>-</v>
      </c>
      <c r="E879" s="111">
        <f t="shared" si="266"/>
        <v>0</v>
      </c>
      <c r="F879" s="109">
        <f t="shared" si="260"/>
        <v>0</v>
      </c>
      <c r="G879" s="109">
        <f t="shared" si="261"/>
        <v>0</v>
      </c>
      <c r="H879" s="111">
        <f t="shared" si="262"/>
        <v>0</v>
      </c>
      <c r="I879" s="109">
        <f>'F4.2'!X189</f>
        <v>0</v>
      </c>
      <c r="J879" s="109">
        <f>'F4.2'!AW189</f>
        <v>0</v>
      </c>
      <c r="K879" s="111"/>
      <c r="L879" s="111"/>
      <c r="M879" s="111">
        <f t="shared" si="265"/>
        <v>0</v>
      </c>
      <c r="N879" s="111">
        <f t="shared" si="263"/>
        <v>0</v>
      </c>
    </row>
    <row r="880" spans="1:14" ht="15.75" hidden="1" outlineLevel="1">
      <c r="A880" s="345">
        <f t="shared" si="259"/>
        <v>0</v>
      </c>
      <c r="B880" s="345" t="str">
        <f t="shared" si="258"/>
        <v xml:space="preserve">FY 2028-29 </v>
      </c>
      <c r="C880" s="49">
        <f t="shared" ref="C880:E899" si="267">C650</f>
        <v>0</v>
      </c>
      <c r="D880" s="160" t="str">
        <f t="shared" si="267"/>
        <v>-</v>
      </c>
      <c r="E880" s="111">
        <f t="shared" si="267"/>
        <v>0</v>
      </c>
      <c r="F880" s="109">
        <f t="shared" si="260"/>
        <v>0</v>
      </c>
      <c r="G880" s="109">
        <f t="shared" si="261"/>
        <v>0</v>
      </c>
      <c r="H880" s="111">
        <f t="shared" si="262"/>
        <v>0</v>
      </c>
      <c r="I880" s="109">
        <f>'F4.2'!X190</f>
        <v>0</v>
      </c>
      <c r="J880" s="109">
        <f>'F4.2'!AW190</f>
        <v>0</v>
      </c>
      <c r="K880" s="111"/>
      <c r="L880" s="111"/>
      <c r="M880" s="111">
        <f t="shared" si="265"/>
        <v>0</v>
      </c>
      <c r="N880" s="111">
        <f t="shared" si="263"/>
        <v>0</v>
      </c>
    </row>
    <row r="881" spans="1:14" ht="31.5" hidden="1" outlineLevel="1">
      <c r="A881" s="352">
        <f t="shared" si="259"/>
        <v>1</v>
      </c>
      <c r="B881" s="353" t="str">
        <f t="shared" si="258"/>
        <v>APH baskets with main drive Gear box and lub oil skids with motor at 2x500MW BTPS</v>
      </c>
      <c r="C881" s="49">
        <f t="shared" si="267"/>
        <v>0</v>
      </c>
      <c r="D881" s="160" t="str">
        <f t="shared" si="267"/>
        <v>-</v>
      </c>
      <c r="E881" s="111">
        <f t="shared" si="267"/>
        <v>0</v>
      </c>
      <c r="F881" s="109">
        <f t="shared" si="260"/>
        <v>0</v>
      </c>
      <c r="G881" s="109">
        <f t="shared" si="261"/>
        <v>0</v>
      </c>
      <c r="H881" s="111">
        <f t="shared" si="262"/>
        <v>0</v>
      </c>
      <c r="I881" s="109">
        <f>'F4.2'!X191</f>
        <v>0</v>
      </c>
      <c r="J881" s="109">
        <f>'F4.2'!AW191</f>
        <v>0</v>
      </c>
      <c r="K881" s="111"/>
      <c r="L881" s="111"/>
      <c r="M881" s="111">
        <f t="shared" si="265"/>
        <v>0</v>
      </c>
      <c r="N881" s="111">
        <f t="shared" si="263"/>
        <v>0</v>
      </c>
    </row>
    <row r="882" spans="1:14" ht="31.5" hidden="1" outlineLevel="1">
      <c r="A882" s="282">
        <f t="shared" si="259"/>
        <v>1.1000000000000001</v>
      </c>
      <c r="B882" s="282" t="str">
        <f t="shared" si="258"/>
        <v>APH baskets with main drive Gear box and lub oil skids with motor at 2x500MW BTPS</v>
      </c>
      <c r="C882" s="49">
        <f t="shared" si="267"/>
        <v>0</v>
      </c>
      <c r="D882" s="160" t="str">
        <f t="shared" si="267"/>
        <v>-</v>
      </c>
      <c r="E882" s="111">
        <f t="shared" si="267"/>
        <v>0</v>
      </c>
      <c r="F882" s="109">
        <f t="shared" si="260"/>
        <v>0</v>
      </c>
      <c r="G882" s="109">
        <f t="shared" si="261"/>
        <v>0</v>
      </c>
      <c r="H882" s="111">
        <f t="shared" si="262"/>
        <v>0</v>
      </c>
      <c r="I882" s="109">
        <f>'F4.2'!X192</f>
        <v>0</v>
      </c>
      <c r="J882" s="109">
        <f>'F4.2'!AW192</f>
        <v>0</v>
      </c>
      <c r="K882" s="111"/>
      <c r="L882" s="111"/>
      <c r="M882" s="111">
        <f t="shared" si="265"/>
        <v>0</v>
      </c>
      <c r="N882" s="111">
        <f t="shared" si="263"/>
        <v>0</v>
      </c>
    </row>
    <row r="883" spans="1:14" ht="47.25" hidden="1" outlineLevel="1">
      <c r="A883" s="352">
        <f t="shared" si="259"/>
        <v>2</v>
      </c>
      <c r="B883" s="353" t="str">
        <f t="shared" si="258"/>
        <v>Detail Project Report for  Design, Engineering, Supply, Installation and commissioning of 1500TPH Stacker cum re-claimer in Coal Handling Plant-BTPS.</v>
      </c>
      <c r="C883" s="49">
        <f t="shared" si="267"/>
        <v>0</v>
      </c>
      <c r="D883" s="160" t="str">
        <f t="shared" si="267"/>
        <v>-</v>
      </c>
      <c r="E883" s="111">
        <f t="shared" si="267"/>
        <v>0</v>
      </c>
      <c r="F883" s="109">
        <f t="shared" si="260"/>
        <v>0</v>
      </c>
      <c r="G883" s="109">
        <f t="shared" si="261"/>
        <v>0</v>
      </c>
      <c r="H883" s="111">
        <f t="shared" si="262"/>
        <v>0</v>
      </c>
      <c r="I883" s="109">
        <f>'F4.2'!X193</f>
        <v>0</v>
      </c>
      <c r="J883" s="109">
        <f>'F4.2'!AW193</f>
        <v>0</v>
      </c>
      <c r="K883" s="111"/>
      <c r="L883" s="111"/>
      <c r="M883" s="111">
        <f t="shared" si="265"/>
        <v>0</v>
      </c>
      <c r="N883" s="111">
        <f t="shared" si="263"/>
        <v>0</v>
      </c>
    </row>
    <row r="884" spans="1:14" ht="31.5" hidden="1" outlineLevel="1">
      <c r="A884" s="282">
        <f t="shared" si="259"/>
        <v>2.1</v>
      </c>
      <c r="B884" s="282" t="str">
        <f t="shared" si="258"/>
        <v>Design, Engineering, Supply, Installation and commissioning of 1500TPH Stacker cum re-claimer in Coal Handling Plant-BTPS.</v>
      </c>
      <c r="C884" s="49">
        <f t="shared" si="267"/>
        <v>0</v>
      </c>
      <c r="D884" s="160" t="str">
        <f t="shared" si="267"/>
        <v>-</v>
      </c>
      <c r="E884" s="111">
        <f t="shared" si="267"/>
        <v>0</v>
      </c>
      <c r="F884" s="109">
        <f t="shared" si="260"/>
        <v>0</v>
      </c>
      <c r="G884" s="109">
        <f t="shared" si="261"/>
        <v>0</v>
      </c>
      <c r="H884" s="111">
        <f t="shared" si="262"/>
        <v>0</v>
      </c>
      <c r="I884" s="109">
        <f>'F4.2'!X194</f>
        <v>0</v>
      </c>
      <c r="J884" s="109">
        <f>'F4.2'!AW194</f>
        <v>0</v>
      </c>
      <c r="K884" s="111"/>
      <c r="L884" s="111"/>
      <c r="M884" s="111">
        <f t="shared" si="265"/>
        <v>0</v>
      </c>
      <c r="N884" s="111">
        <f t="shared" si="263"/>
        <v>0</v>
      </c>
    </row>
    <row r="885" spans="1:14" ht="15.75" hidden="1" outlineLevel="1">
      <c r="A885" s="352">
        <f t="shared" si="259"/>
        <v>3</v>
      </c>
      <c r="B885" s="353" t="str">
        <f t="shared" si="258"/>
        <v>Enhancement of Unloading &amp; Stacking Capacity of CHP.</v>
      </c>
      <c r="C885" s="49">
        <f t="shared" si="267"/>
        <v>0</v>
      </c>
      <c r="D885" s="160" t="str">
        <f t="shared" si="267"/>
        <v>-</v>
      </c>
      <c r="E885" s="111">
        <f t="shared" si="267"/>
        <v>0</v>
      </c>
      <c r="F885" s="109">
        <f t="shared" si="260"/>
        <v>0</v>
      </c>
      <c r="G885" s="109">
        <f t="shared" si="261"/>
        <v>0</v>
      </c>
      <c r="H885" s="111">
        <f t="shared" si="262"/>
        <v>0</v>
      </c>
      <c r="I885" s="109">
        <f>'F4.2'!X195</f>
        <v>0</v>
      </c>
      <c r="J885" s="109">
        <f>'F4.2'!AW195</f>
        <v>0</v>
      </c>
      <c r="K885" s="111"/>
      <c r="L885" s="111"/>
      <c r="M885" s="111">
        <f t="shared" si="265"/>
        <v>0</v>
      </c>
      <c r="N885" s="111">
        <f t="shared" si="263"/>
        <v>0</v>
      </c>
    </row>
    <row r="886" spans="1:14" ht="31.5" hidden="1" outlineLevel="1">
      <c r="A886" s="282">
        <f t="shared" si="259"/>
        <v>3.1</v>
      </c>
      <c r="B886" s="282" t="str">
        <f t="shared" si="258"/>
        <v>Design Supply errection &amp; Comissioning of Open Wagon Tippler along with stacking and reclaiming yard conveyors at CHP stack yard.</v>
      </c>
      <c r="C886" s="49">
        <f t="shared" si="267"/>
        <v>0</v>
      </c>
      <c r="D886" s="160" t="str">
        <f t="shared" si="267"/>
        <v>-</v>
      </c>
      <c r="E886" s="111">
        <f t="shared" si="267"/>
        <v>0</v>
      </c>
      <c r="F886" s="109">
        <f t="shared" si="260"/>
        <v>0</v>
      </c>
      <c r="G886" s="109">
        <f t="shared" si="261"/>
        <v>0</v>
      </c>
      <c r="H886" s="111">
        <f t="shared" si="262"/>
        <v>0</v>
      </c>
      <c r="I886" s="109">
        <f>'F4.2'!X196</f>
        <v>0</v>
      </c>
      <c r="J886" s="109">
        <f>'F4.2'!AW196</f>
        <v>0</v>
      </c>
      <c r="K886" s="111"/>
      <c r="L886" s="111"/>
      <c r="M886" s="111">
        <f t="shared" si="265"/>
        <v>0</v>
      </c>
      <c r="N886" s="111">
        <f t="shared" si="263"/>
        <v>0</v>
      </c>
    </row>
    <row r="887" spans="1:14" ht="15.75" hidden="1" outlineLevel="1">
      <c r="A887" s="345">
        <f t="shared" si="259"/>
        <v>0</v>
      </c>
      <c r="B887" s="345" t="str">
        <f t="shared" si="258"/>
        <v>FY 2029-30</v>
      </c>
      <c r="C887" s="49">
        <f t="shared" si="267"/>
        <v>0</v>
      </c>
      <c r="D887" s="160" t="str">
        <f t="shared" si="267"/>
        <v>-</v>
      </c>
      <c r="E887" s="111">
        <f t="shared" si="267"/>
        <v>0</v>
      </c>
      <c r="F887" s="109">
        <f t="shared" si="260"/>
        <v>0</v>
      </c>
      <c r="G887" s="109">
        <f t="shared" si="261"/>
        <v>0</v>
      </c>
      <c r="H887" s="111">
        <f t="shared" si="262"/>
        <v>0</v>
      </c>
      <c r="I887" s="109">
        <f>'F4.2'!X197</f>
        <v>0</v>
      </c>
      <c r="J887" s="109">
        <f>'F4.2'!AW197</f>
        <v>0</v>
      </c>
      <c r="K887" s="111"/>
      <c r="L887" s="111"/>
      <c r="M887" s="111">
        <f t="shared" si="265"/>
        <v>0</v>
      </c>
      <c r="N887" s="111">
        <f t="shared" si="263"/>
        <v>0</v>
      </c>
    </row>
    <row r="888" spans="1:14" ht="31.5" hidden="1" outlineLevel="1">
      <c r="A888" s="352">
        <f t="shared" si="259"/>
        <v>1</v>
      </c>
      <c r="B888" s="353" t="str">
        <f t="shared" si="258"/>
        <v>Coal Mill Performance Improvement and Life Enhancement of BHEL Make XRP-1043 Coal Mills in 2x500 MW BTPS.</v>
      </c>
      <c r="C888" s="49">
        <f t="shared" si="267"/>
        <v>0</v>
      </c>
      <c r="D888" s="160" t="str">
        <f t="shared" si="267"/>
        <v>-</v>
      </c>
      <c r="E888" s="111">
        <f t="shared" si="267"/>
        <v>0</v>
      </c>
      <c r="F888" s="109">
        <f t="shared" si="260"/>
        <v>0</v>
      </c>
      <c r="G888" s="109">
        <f t="shared" si="261"/>
        <v>0</v>
      </c>
      <c r="H888" s="111">
        <f t="shared" si="262"/>
        <v>0</v>
      </c>
      <c r="I888" s="109">
        <f>'F4.2'!X198</f>
        <v>0</v>
      </c>
      <c r="J888" s="109">
        <f>'F4.2'!AW198</f>
        <v>0</v>
      </c>
      <c r="K888" s="111"/>
      <c r="L888" s="111"/>
      <c r="M888" s="111">
        <f t="shared" si="265"/>
        <v>0</v>
      </c>
      <c r="N888" s="111">
        <f t="shared" si="263"/>
        <v>0</v>
      </c>
    </row>
    <row r="889" spans="1:14" ht="31.5" hidden="1" outlineLevel="1">
      <c r="A889" s="282">
        <f t="shared" si="259"/>
        <v>1.1000000000000001</v>
      </c>
      <c r="B889" s="282" t="str">
        <f t="shared" si="258"/>
        <v>Coal Mill Performance Improvement and Life Enhancement of BHEL Make XRP-1043 Coal Mills in 2x500 MW BTPS.</v>
      </c>
      <c r="C889" s="49">
        <f t="shared" si="267"/>
        <v>0</v>
      </c>
      <c r="D889" s="160" t="str">
        <f t="shared" si="267"/>
        <v>-</v>
      </c>
      <c r="E889" s="111">
        <f t="shared" si="267"/>
        <v>0</v>
      </c>
      <c r="F889" s="109">
        <f t="shared" si="260"/>
        <v>0</v>
      </c>
      <c r="G889" s="109">
        <f t="shared" si="261"/>
        <v>0</v>
      </c>
      <c r="H889" s="111">
        <f t="shared" si="262"/>
        <v>0</v>
      </c>
      <c r="I889" s="109">
        <f>'F4.2'!X199</f>
        <v>0</v>
      </c>
      <c r="J889" s="109">
        <f>'F4.2'!AW199</f>
        <v>0</v>
      </c>
      <c r="K889" s="111"/>
      <c r="L889" s="111"/>
      <c r="M889" s="111">
        <f t="shared" si="265"/>
        <v>0</v>
      </c>
      <c r="N889" s="111">
        <f t="shared" si="263"/>
        <v>0</v>
      </c>
    </row>
    <row r="890" spans="1:14" ht="15.75" hidden="1" outlineLevel="1">
      <c r="A890" s="352">
        <f t="shared" si="259"/>
        <v>2</v>
      </c>
      <c r="B890" s="353" t="str">
        <f t="shared" ref="B890:B925" si="268">B660</f>
        <v>Upgradation rail  track in CHP -BTPS</v>
      </c>
      <c r="C890" s="49">
        <f t="shared" si="267"/>
        <v>0</v>
      </c>
      <c r="D890" s="160" t="str">
        <f t="shared" si="267"/>
        <v>-</v>
      </c>
      <c r="E890" s="111">
        <f t="shared" si="267"/>
        <v>0</v>
      </c>
      <c r="F890" s="109">
        <f t="shared" si="260"/>
        <v>0</v>
      </c>
      <c r="G890" s="109">
        <f t="shared" si="261"/>
        <v>0</v>
      </c>
      <c r="H890" s="111">
        <f t="shared" si="262"/>
        <v>0</v>
      </c>
      <c r="I890" s="109">
        <f>'F4.2'!X200</f>
        <v>0</v>
      </c>
      <c r="J890" s="109">
        <f>'F4.2'!AW200</f>
        <v>0</v>
      </c>
      <c r="K890" s="111"/>
      <c r="L890" s="111"/>
      <c r="M890" s="111">
        <f t="shared" si="265"/>
        <v>0</v>
      </c>
      <c r="N890" s="111">
        <f t="shared" si="263"/>
        <v>0</v>
      </c>
    </row>
    <row r="891" spans="1:14" ht="15.75" hidden="1" outlineLevel="1">
      <c r="A891" s="282">
        <f t="shared" si="259"/>
        <v>2.1</v>
      </c>
      <c r="B891" s="282" t="str">
        <f t="shared" si="268"/>
        <v>Revamping and Upgradation of rail track from 52KG to 60KG in CHP-BTPS.</v>
      </c>
      <c r="C891" s="49">
        <f t="shared" si="267"/>
        <v>0</v>
      </c>
      <c r="D891" s="160" t="str">
        <f t="shared" si="267"/>
        <v>-</v>
      </c>
      <c r="E891" s="111">
        <f t="shared" si="267"/>
        <v>0</v>
      </c>
      <c r="F891" s="109">
        <f t="shared" si="260"/>
        <v>0</v>
      </c>
      <c r="G891" s="109">
        <f t="shared" si="261"/>
        <v>0</v>
      </c>
      <c r="H891" s="111">
        <f t="shared" si="262"/>
        <v>0</v>
      </c>
      <c r="I891" s="109">
        <f>'F4.2'!X201</f>
        <v>0</v>
      </c>
      <c r="J891" s="109">
        <f>'F4.2'!AW201</f>
        <v>0</v>
      </c>
      <c r="K891" s="111"/>
      <c r="L891" s="111"/>
      <c r="M891" s="111">
        <f t="shared" si="265"/>
        <v>0</v>
      </c>
      <c r="N891" s="111">
        <f t="shared" si="263"/>
        <v>0</v>
      </c>
    </row>
    <row r="892" spans="1:14" ht="15.75" hidden="1" outlineLevel="1">
      <c r="A892" s="282">
        <f t="shared" ref="A892:A924" si="269">A662</f>
        <v>0</v>
      </c>
      <c r="B892" s="282">
        <f t="shared" si="268"/>
        <v>0</v>
      </c>
      <c r="C892" s="49">
        <f t="shared" si="267"/>
        <v>0</v>
      </c>
      <c r="D892" s="160" t="str">
        <f t="shared" si="267"/>
        <v>-</v>
      </c>
      <c r="E892" s="111">
        <f t="shared" si="267"/>
        <v>0</v>
      </c>
      <c r="F892" s="109">
        <f t="shared" ref="F892:F924" si="270">F662+I662</f>
        <v>0</v>
      </c>
      <c r="G892" s="109">
        <f t="shared" ref="G892:G924" si="271">G662+M662</f>
        <v>0</v>
      </c>
      <c r="H892" s="111">
        <f t="shared" si="262"/>
        <v>0</v>
      </c>
      <c r="I892" s="109">
        <f>'F4.2'!X202</f>
        <v>0</v>
      </c>
      <c r="J892" s="109">
        <f>'F4.2'!AW202</f>
        <v>0</v>
      </c>
      <c r="K892" s="111"/>
      <c r="L892" s="111"/>
      <c r="M892" s="111">
        <f t="shared" si="265"/>
        <v>0</v>
      </c>
      <c r="N892" s="111">
        <f t="shared" si="263"/>
        <v>0</v>
      </c>
    </row>
    <row r="893" spans="1:14" ht="15.75" hidden="1" outlineLevel="1">
      <c r="A893" s="284">
        <f t="shared" si="269"/>
        <v>0</v>
      </c>
      <c r="B893" s="284" t="str">
        <f t="shared" si="268"/>
        <v>B) Non-DPR Schemes</v>
      </c>
      <c r="C893" s="49">
        <f t="shared" si="267"/>
        <v>0</v>
      </c>
      <c r="D893" s="160" t="str">
        <f t="shared" si="267"/>
        <v>-</v>
      </c>
      <c r="E893" s="111">
        <f t="shared" si="267"/>
        <v>0</v>
      </c>
      <c r="F893" s="109">
        <f t="shared" si="270"/>
        <v>0</v>
      </c>
      <c r="G893" s="109">
        <f t="shared" si="271"/>
        <v>0</v>
      </c>
      <c r="H893" s="111">
        <f t="shared" si="262"/>
        <v>0</v>
      </c>
      <c r="I893" s="109">
        <f>'F4.2'!X203</f>
        <v>0</v>
      </c>
      <c r="J893" s="109">
        <f>'F4.2'!AW203</f>
        <v>0</v>
      </c>
      <c r="K893" s="111"/>
      <c r="L893" s="111"/>
      <c r="M893" s="111">
        <f t="shared" si="265"/>
        <v>0</v>
      </c>
      <c r="N893" s="111">
        <f t="shared" si="263"/>
        <v>0</v>
      </c>
    </row>
    <row r="894" spans="1:14" ht="15.75" hidden="1" outlineLevel="1">
      <c r="A894" s="283">
        <f t="shared" si="269"/>
        <v>1</v>
      </c>
      <c r="B894" s="283" t="str">
        <f t="shared" si="268"/>
        <v>Contract for modification of Wobbler feeder in CHP-2X500MW</v>
      </c>
      <c r="C894" s="49">
        <f t="shared" si="267"/>
        <v>0</v>
      </c>
      <c r="D894" s="160" t="str">
        <f t="shared" si="267"/>
        <v>-</v>
      </c>
      <c r="E894" s="111">
        <f t="shared" si="267"/>
        <v>0</v>
      </c>
      <c r="F894" s="109">
        <f t="shared" si="270"/>
        <v>1.473342572</v>
      </c>
      <c r="G894" s="109">
        <f t="shared" si="271"/>
        <v>1.473342572</v>
      </c>
      <c r="H894" s="111">
        <f t="shared" si="262"/>
        <v>0</v>
      </c>
      <c r="I894" s="109">
        <f>'F4.2'!X204</f>
        <v>0</v>
      </c>
      <c r="J894" s="109">
        <f>'F4.2'!AW204</f>
        <v>0</v>
      </c>
      <c r="K894" s="111"/>
      <c r="L894" s="111"/>
      <c r="M894" s="111">
        <f t="shared" si="265"/>
        <v>0</v>
      </c>
      <c r="N894" s="111">
        <f t="shared" si="263"/>
        <v>0</v>
      </c>
    </row>
    <row r="895" spans="1:14" ht="15.75" hidden="1" outlineLevel="1">
      <c r="A895" s="283">
        <f t="shared" si="269"/>
        <v>2</v>
      </c>
      <c r="B895" s="283" t="str">
        <f t="shared" si="268"/>
        <v>Contract for Revamping of Apron Feeder in CHP-2X500MW</v>
      </c>
      <c r="C895" s="49">
        <f t="shared" si="267"/>
        <v>0</v>
      </c>
      <c r="D895" s="160" t="str">
        <f t="shared" si="267"/>
        <v>-</v>
      </c>
      <c r="E895" s="111">
        <f t="shared" si="267"/>
        <v>0</v>
      </c>
      <c r="F895" s="109">
        <f t="shared" si="270"/>
        <v>2.3246000000000002</v>
      </c>
      <c r="G895" s="109">
        <f t="shared" si="271"/>
        <v>2.3246000000000002</v>
      </c>
      <c r="H895" s="111">
        <f t="shared" si="262"/>
        <v>0</v>
      </c>
      <c r="I895" s="109">
        <f>'F4.2'!X205</f>
        <v>0</v>
      </c>
      <c r="J895" s="109">
        <f>'F4.2'!AW205</f>
        <v>0</v>
      </c>
      <c r="K895" s="111"/>
      <c r="L895" s="111"/>
      <c r="M895" s="111">
        <f t="shared" si="265"/>
        <v>0</v>
      </c>
      <c r="N895" s="111">
        <f t="shared" si="263"/>
        <v>0</v>
      </c>
    </row>
    <row r="896" spans="1:14" ht="31.5" hidden="1" outlineLevel="1">
      <c r="A896" s="283">
        <f t="shared" si="269"/>
        <v>3</v>
      </c>
      <c r="B896" s="283" t="str">
        <f t="shared" si="268"/>
        <v> Procurement of double lip skirt sealing &amp; tracking idler in CHP at 2x500MW, BTPS</v>
      </c>
      <c r="C896" s="49">
        <f t="shared" si="267"/>
        <v>0</v>
      </c>
      <c r="D896" s="160" t="str">
        <f t="shared" si="267"/>
        <v>-</v>
      </c>
      <c r="E896" s="111">
        <f t="shared" si="267"/>
        <v>0</v>
      </c>
      <c r="F896" s="109">
        <f t="shared" si="270"/>
        <v>0.57024680000000005</v>
      </c>
      <c r="G896" s="109">
        <f t="shared" si="271"/>
        <v>0.57024680000000005</v>
      </c>
      <c r="H896" s="111">
        <f t="shared" si="262"/>
        <v>0</v>
      </c>
      <c r="I896" s="109">
        <f>'F4.2'!X206</f>
        <v>0</v>
      </c>
      <c r="J896" s="109">
        <f>'F4.2'!AW206</f>
        <v>0</v>
      </c>
      <c r="K896" s="111"/>
      <c r="L896" s="111"/>
      <c r="M896" s="111">
        <f t="shared" si="265"/>
        <v>0</v>
      </c>
      <c r="N896" s="111">
        <f t="shared" si="263"/>
        <v>0</v>
      </c>
    </row>
    <row r="897" spans="1:14" ht="31.5" hidden="1" outlineLevel="1">
      <c r="A897" s="283">
        <f t="shared" si="269"/>
        <v>4</v>
      </c>
      <c r="B897" s="283" t="str">
        <f t="shared" si="268"/>
        <v>Supply, erection &amp; commissioning of vibrating feeder in CHP at 2x500MW, BTPS</v>
      </c>
      <c r="C897" s="49">
        <f t="shared" si="267"/>
        <v>0</v>
      </c>
      <c r="D897" s="160" t="str">
        <f t="shared" si="267"/>
        <v>-</v>
      </c>
      <c r="E897" s="111">
        <f t="shared" si="267"/>
        <v>0</v>
      </c>
      <c r="F897" s="109">
        <f t="shared" si="270"/>
        <v>0.57796400000000003</v>
      </c>
      <c r="G897" s="109">
        <f t="shared" si="271"/>
        <v>0.57796400000000003</v>
      </c>
      <c r="H897" s="111">
        <f t="shared" si="262"/>
        <v>0</v>
      </c>
      <c r="I897" s="109">
        <f>'F4.2'!X207</f>
        <v>0</v>
      </c>
      <c r="J897" s="109">
        <f>'F4.2'!AW207</f>
        <v>0</v>
      </c>
      <c r="K897" s="111"/>
      <c r="L897" s="111"/>
      <c r="M897" s="111">
        <f t="shared" si="265"/>
        <v>0</v>
      </c>
      <c r="N897" s="111">
        <f t="shared" si="263"/>
        <v>0</v>
      </c>
    </row>
    <row r="898" spans="1:14" ht="15.75" hidden="1" outlineLevel="1">
      <c r="A898" s="283">
        <f t="shared" si="269"/>
        <v>5</v>
      </c>
      <c r="B898" s="283" t="str">
        <f t="shared" si="268"/>
        <v xml:space="preserve"> Coal chutes with extra life wear resistance plates in CHP at 2X500MW</v>
      </c>
      <c r="C898" s="49">
        <f t="shared" si="267"/>
        <v>0</v>
      </c>
      <c r="D898" s="160" t="str">
        <f t="shared" si="267"/>
        <v>-</v>
      </c>
      <c r="E898" s="111">
        <f t="shared" si="267"/>
        <v>0</v>
      </c>
      <c r="F898" s="109">
        <f t="shared" si="270"/>
        <v>2.0319305000000001</v>
      </c>
      <c r="G898" s="109">
        <f t="shared" si="271"/>
        <v>2.0319305000000001</v>
      </c>
      <c r="H898" s="111">
        <f t="shared" si="262"/>
        <v>0</v>
      </c>
      <c r="I898" s="109">
        <f>'F4.2'!X208</f>
        <v>0</v>
      </c>
      <c r="J898" s="109">
        <f>'F4.2'!AW208</f>
        <v>0</v>
      </c>
      <c r="K898" s="111"/>
      <c r="L898" s="111"/>
      <c r="M898" s="111">
        <f t="shared" si="265"/>
        <v>0</v>
      </c>
      <c r="N898" s="111">
        <f t="shared" si="263"/>
        <v>0</v>
      </c>
    </row>
    <row r="899" spans="1:14" ht="31.5" hidden="1" outlineLevel="1">
      <c r="A899" s="283">
        <f t="shared" si="269"/>
        <v>6</v>
      </c>
      <c r="B899" s="283" t="str">
        <f t="shared" si="268"/>
        <v xml:space="preserve">Epoxy Painting upto all height to structural steel work in main plant boiler side area and CHP area </v>
      </c>
      <c r="C899" s="49">
        <f t="shared" si="267"/>
        <v>0</v>
      </c>
      <c r="D899" s="160" t="str">
        <f t="shared" si="267"/>
        <v>-</v>
      </c>
      <c r="E899" s="111">
        <f t="shared" si="267"/>
        <v>0</v>
      </c>
      <c r="F899" s="109">
        <f t="shared" si="270"/>
        <v>5.8625346629999999</v>
      </c>
      <c r="G899" s="109">
        <f t="shared" si="271"/>
        <v>5.8625346629999999</v>
      </c>
      <c r="H899" s="111">
        <f t="shared" si="262"/>
        <v>0</v>
      </c>
      <c r="I899" s="109">
        <f>'F4.2'!X209</f>
        <v>0</v>
      </c>
      <c r="J899" s="109">
        <f>'F4.2'!AW209</f>
        <v>0</v>
      </c>
      <c r="K899" s="111"/>
      <c r="L899" s="111"/>
      <c r="M899" s="111">
        <f t="shared" si="265"/>
        <v>0</v>
      </c>
      <c r="N899" s="111">
        <f t="shared" si="263"/>
        <v>0</v>
      </c>
    </row>
    <row r="900" spans="1:14" ht="15.75" hidden="1" outlineLevel="1">
      <c r="A900" s="283">
        <f t="shared" si="269"/>
        <v>7</v>
      </c>
      <c r="B900" s="283" t="str">
        <f t="shared" si="268"/>
        <v xml:space="preserve"> Rectification of Belt feeder &amp; Gravity Take-up  in CHP-2X500MW.</v>
      </c>
      <c r="C900" s="49">
        <f t="shared" ref="C900:E919" si="272">C670</f>
        <v>0</v>
      </c>
      <c r="D900" s="160" t="str">
        <f t="shared" si="272"/>
        <v>-</v>
      </c>
      <c r="E900" s="111">
        <f t="shared" si="272"/>
        <v>0</v>
      </c>
      <c r="F900" s="109">
        <f t="shared" si="270"/>
        <v>1.6478699999999999</v>
      </c>
      <c r="G900" s="109">
        <f t="shared" si="271"/>
        <v>1.6478699999999999</v>
      </c>
      <c r="H900" s="111">
        <f t="shared" si="262"/>
        <v>0</v>
      </c>
      <c r="I900" s="109">
        <f>'F4.2'!X210</f>
        <v>0</v>
      </c>
      <c r="J900" s="109">
        <f>'F4.2'!AW210</f>
        <v>0</v>
      </c>
      <c r="K900" s="111"/>
      <c r="L900" s="111"/>
      <c r="M900" s="111">
        <f t="shared" si="265"/>
        <v>0</v>
      </c>
      <c r="N900" s="111">
        <f t="shared" si="263"/>
        <v>0</v>
      </c>
    </row>
    <row r="901" spans="1:14" ht="15.75" hidden="1" outlineLevel="1">
      <c r="A901" s="283">
        <f t="shared" si="269"/>
        <v>8</v>
      </c>
      <c r="B901" s="283" t="str">
        <f t="shared" si="268"/>
        <v>Coal diverting chutes in CHP at 2X500MW.</v>
      </c>
      <c r="C901" s="49">
        <f t="shared" si="272"/>
        <v>0</v>
      </c>
      <c r="D901" s="160" t="str">
        <f t="shared" si="272"/>
        <v>-</v>
      </c>
      <c r="E901" s="111">
        <f t="shared" si="272"/>
        <v>0</v>
      </c>
      <c r="F901" s="109">
        <f t="shared" si="270"/>
        <v>2.218399056</v>
      </c>
      <c r="G901" s="109">
        <f t="shared" si="271"/>
        <v>2.218399056</v>
      </c>
      <c r="H901" s="111">
        <f t="shared" si="262"/>
        <v>0</v>
      </c>
      <c r="I901" s="109">
        <f>'F4.2'!X211</f>
        <v>0</v>
      </c>
      <c r="J901" s="109">
        <f>'F4.2'!AW211</f>
        <v>0</v>
      </c>
      <c r="K901" s="111"/>
      <c r="L901" s="111"/>
      <c r="M901" s="111">
        <f t="shared" si="265"/>
        <v>0</v>
      </c>
      <c r="N901" s="111">
        <f t="shared" si="263"/>
        <v>0</v>
      </c>
    </row>
    <row r="902" spans="1:14" ht="31.5" hidden="1" outlineLevel="1">
      <c r="A902" s="283">
        <f t="shared" si="269"/>
        <v>9</v>
      </c>
      <c r="B902" s="283" t="str">
        <f t="shared" si="268"/>
        <v>Supply of Conveyor Pulleys with Ceramic lagging at CHP-2X500MW, BTPS, Bhusawal</v>
      </c>
      <c r="C902" s="49">
        <f t="shared" si="272"/>
        <v>0</v>
      </c>
      <c r="D902" s="160" t="str">
        <f t="shared" si="272"/>
        <v>-</v>
      </c>
      <c r="E902" s="111">
        <f t="shared" si="272"/>
        <v>0</v>
      </c>
      <c r="F902" s="109">
        <f t="shared" si="270"/>
        <v>0.58051280000000005</v>
      </c>
      <c r="G902" s="109">
        <f t="shared" si="271"/>
        <v>0.58051280000000005</v>
      </c>
      <c r="H902" s="111">
        <f t="shared" si="262"/>
        <v>0</v>
      </c>
      <c r="I902" s="109">
        <f>'F4.2'!X212</f>
        <v>0</v>
      </c>
      <c r="J902" s="109">
        <f>'F4.2'!AW212</f>
        <v>0</v>
      </c>
      <c r="K902" s="111"/>
      <c r="L902" s="111"/>
      <c r="M902" s="111">
        <f t="shared" si="265"/>
        <v>0</v>
      </c>
      <c r="N902" s="111">
        <f t="shared" si="263"/>
        <v>0</v>
      </c>
    </row>
    <row r="903" spans="1:14" ht="31.5" hidden="1" outlineLevel="1">
      <c r="A903" s="283">
        <f t="shared" si="269"/>
        <v>10</v>
      </c>
      <c r="B903" s="283" t="str">
        <f t="shared" si="268"/>
        <v xml:space="preserve">Non-DPR Project Report for  Design, Supply,Erection &amp; Commissioning of High Performance Energy Chain System for Side Arm Charger at 2x500 at CHP </v>
      </c>
      <c r="C903" s="49">
        <f t="shared" si="272"/>
        <v>0</v>
      </c>
      <c r="D903" s="160" t="str">
        <f t="shared" si="272"/>
        <v>-</v>
      </c>
      <c r="E903" s="111">
        <f t="shared" si="272"/>
        <v>0</v>
      </c>
      <c r="F903" s="109">
        <f t="shared" si="270"/>
        <v>1.50150162</v>
      </c>
      <c r="G903" s="109">
        <f t="shared" si="271"/>
        <v>1.50150162</v>
      </c>
      <c r="H903" s="111">
        <f t="shared" si="262"/>
        <v>0</v>
      </c>
      <c r="I903" s="109">
        <f>'F4.2'!X213</f>
        <v>0</v>
      </c>
      <c r="J903" s="109">
        <f>'F4.2'!AW213</f>
        <v>0</v>
      </c>
      <c r="K903" s="111"/>
      <c r="L903" s="111"/>
      <c r="M903" s="111">
        <f t="shared" si="265"/>
        <v>0</v>
      </c>
      <c r="N903" s="111">
        <f t="shared" si="263"/>
        <v>0</v>
      </c>
    </row>
    <row r="904" spans="1:14" ht="31.5" hidden="1" outlineLevel="1">
      <c r="A904" s="283">
        <f t="shared" si="269"/>
        <v>11</v>
      </c>
      <c r="B904" s="283" t="str">
        <f t="shared" si="268"/>
        <v>Implementation of Energy Conservation Demonstration Project in buildings of BTPS 2x500MW</v>
      </c>
      <c r="C904" s="49">
        <f t="shared" si="272"/>
        <v>0</v>
      </c>
      <c r="D904" s="160" t="str">
        <f t="shared" si="272"/>
        <v>-</v>
      </c>
      <c r="E904" s="111">
        <f t="shared" si="272"/>
        <v>0</v>
      </c>
      <c r="F904" s="109">
        <f t="shared" si="270"/>
        <v>0</v>
      </c>
      <c r="G904" s="109">
        <f t="shared" si="271"/>
        <v>0</v>
      </c>
      <c r="H904" s="111">
        <f t="shared" si="262"/>
        <v>0</v>
      </c>
      <c r="I904" s="109">
        <f>'F4.2'!X214</f>
        <v>0</v>
      </c>
      <c r="J904" s="109">
        <f>'F4.2'!AW214</f>
        <v>0</v>
      </c>
      <c r="K904" s="111"/>
      <c r="L904" s="111"/>
      <c r="M904" s="111">
        <f t="shared" si="265"/>
        <v>0</v>
      </c>
      <c r="N904" s="111">
        <f t="shared" si="263"/>
        <v>0</v>
      </c>
    </row>
    <row r="905" spans="1:14" ht="31.5" hidden="1" outlineLevel="1">
      <c r="A905" s="283">
        <f t="shared" si="269"/>
        <v>12</v>
      </c>
      <c r="B905" s="283" t="str">
        <f t="shared" si="268"/>
        <v>Installation of Fire &amp; Explosion Prevention system at Bhusawal 500MW Unit-4.</v>
      </c>
      <c r="C905" s="49">
        <f t="shared" si="272"/>
        <v>0</v>
      </c>
      <c r="D905" s="160" t="str">
        <f t="shared" si="272"/>
        <v>-</v>
      </c>
      <c r="E905" s="111">
        <f t="shared" si="272"/>
        <v>0</v>
      </c>
      <c r="F905" s="109">
        <f t="shared" si="270"/>
        <v>2.4539</v>
      </c>
      <c r="G905" s="109">
        <f t="shared" si="271"/>
        <v>2.4539</v>
      </c>
      <c r="H905" s="111">
        <f t="shared" si="262"/>
        <v>0</v>
      </c>
      <c r="I905" s="109">
        <f>'F4.2'!X215</f>
        <v>0</v>
      </c>
      <c r="J905" s="109">
        <f>'F4.2'!AW215</f>
        <v>0</v>
      </c>
      <c r="K905" s="111"/>
      <c r="L905" s="111"/>
      <c r="M905" s="111">
        <f t="shared" si="265"/>
        <v>0</v>
      </c>
      <c r="N905" s="111">
        <f t="shared" si="263"/>
        <v>0</v>
      </c>
    </row>
    <row r="906" spans="1:14" ht="15.75" hidden="1" outlineLevel="1">
      <c r="A906" s="283">
        <f t="shared" si="269"/>
        <v>13</v>
      </c>
      <c r="B906" s="283" t="str">
        <f t="shared" si="268"/>
        <v>Fixtures &amp; Fitting (10801)</v>
      </c>
      <c r="C906" s="49">
        <f t="shared" si="272"/>
        <v>0</v>
      </c>
      <c r="D906" s="160" t="str">
        <f t="shared" si="272"/>
        <v>-</v>
      </c>
      <c r="E906" s="111">
        <f t="shared" si="272"/>
        <v>0</v>
      </c>
      <c r="F906" s="109">
        <f t="shared" si="270"/>
        <v>0.21333523199999999</v>
      </c>
      <c r="G906" s="109">
        <f t="shared" si="271"/>
        <v>0.21333523199999999</v>
      </c>
      <c r="H906" s="111">
        <f t="shared" si="262"/>
        <v>0</v>
      </c>
      <c r="I906" s="109">
        <f>'F4.2'!X216</f>
        <v>0</v>
      </c>
      <c r="J906" s="109">
        <f>'F4.2'!AW216</f>
        <v>0</v>
      </c>
      <c r="K906" s="111"/>
      <c r="L906" s="111"/>
      <c r="M906" s="111">
        <f t="shared" si="265"/>
        <v>0</v>
      </c>
      <c r="N906" s="111">
        <f t="shared" si="263"/>
        <v>0</v>
      </c>
    </row>
    <row r="907" spans="1:14" ht="15.75" hidden="1" outlineLevel="1">
      <c r="A907" s="283">
        <f t="shared" si="269"/>
        <v>14</v>
      </c>
      <c r="B907" s="283" t="str">
        <f t="shared" si="268"/>
        <v>Office equpment (10901)</v>
      </c>
      <c r="C907" s="49">
        <f t="shared" si="272"/>
        <v>0</v>
      </c>
      <c r="D907" s="160" t="str">
        <f t="shared" si="272"/>
        <v>-</v>
      </c>
      <c r="E907" s="111">
        <f t="shared" si="272"/>
        <v>0</v>
      </c>
      <c r="F907" s="109">
        <f t="shared" si="270"/>
        <v>0.22996406</v>
      </c>
      <c r="G907" s="109">
        <f t="shared" si="271"/>
        <v>0.22996406</v>
      </c>
      <c r="H907" s="111">
        <f t="shared" si="262"/>
        <v>0</v>
      </c>
      <c r="I907" s="109">
        <f>'F4.2'!X217</f>
        <v>0</v>
      </c>
      <c r="J907" s="109">
        <f>'F4.2'!AW217</f>
        <v>0</v>
      </c>
      <c r="K907" s="111"/>
      <c r="L907" s="111"/>
      <c r="M907" s="111">
        <f t="shared" si="265"/>
        <v>0</v>
      </c>
      <c r="N907" s="111">
        <f t="shared" si="263"/>
        <v>0</v>
      </c>
    </row>
    <row r="908" spans="1:14" ht="15.75" hidden="1" outlineLevel="1">
      <c r="A908" s="283">
        <f t="shared" si="269"/>
        <v>15</v>
      </c>
      <c r="B908" s="283" t="str">
        <f t="shared" si="268"/>
        <v>150 W &amp; 40 W LED FIXTURES AT TG HOUSE BUILDING 2X500MW</v>
      </c>
      <c r="C908" s="49">
        <f t="shared" si="272"/>
        <v>0</v>
      </c>
      <c r="D908" s="160" t="str">
        <f t="shared" si="272"/>
        <v>-</v>
      </c>
      <c r="E908" s="111">
        <f t="shared" si="272"/>
        <v>0</v>
      </c>
      <c r="F908" s="109">
        <f t="shared" si="270"/>
        <v>0.5280705</v>
      </c>
      <c r="G908" s="109">
        <f t="shared" si="271"/>
        <v>0.2780705</v>
      </c>
      <c r="H908" s="111">
        <f t="shared" si="262"/>
        <v>0.25</v>
      </c>
      <c r="I908" s="109">
        <f>'F4.2'!X218</f>
        <v>0</v>
      </c>
      <c r="J908" s="109">
        <f>'F4.2'!AW218</f>
        <v>0</v>
      </c>
      <c r="K908" s="111"/>
      <c r="L908" s="111"/>
      <c r="M908" s="111">
        <f t="shared" si="265"/>
        <v>0</v>
      </c>
      <c r="N908" s="111">
        <f t="shared" si="263"/>
        <v>0.25</v>
      </c>
    </row>
    <row r="909" spans="1:14" ht="15.75" hidden="1" outlineLevel="1">
      <c r="A909" s="283">
        <f t="shared" si="269"/>
        <v>16</v>
      </c>
      <c r="B909" s="283" t="str">
        <f t="shared" si="268"/>
        <v>JUMBO DEESERT AIR COOLERS FOR POWER TRANSFORERS</v>
      </c>
      <c r="C909" s="49">
        <f t="shared" si="272"/>
        <v>0</v>
      </c>
      <c r="D909" s="160" t="str">
        <f t="shared" si="272"/>
        <v>-</v>
      </c>
      <c r="E909" s="111">
        <f t="shared" si="272"/>
        <v>0</v>
      </c>
      <c r="F909" s="109">
        <f t="shared" si="270"/>
        <v>0.1014328</v>
      </c>
      <c r="G909" s="109">
        <f t="shared" si="271"/>
        <v>0.1014328</v>
      </c>
      <c r="H909" s="111">
        <f t="shared" si="262"/>
        <v>0</v>
      </c>
      <c r="I909" s="109">
        <f>'F4.2'!X219</f>
        <v>0</v>
      </c>
      <c r="J909" s="109">
        <f>'F4.2'!AW219</f>
        <v>0</v>
      </c>
      <c r="K909" s="111"/>
      <c r="L909" s="111"/>
      <c r="M909" s="111">
        <f t="shared" si="265"/>
        <v>0</v>
      </c>
      <c r="N909" s="111">
        <f t="shared" si="263"/>
        <v>0</v>
      </c>
    </row>
    <row r="910" spans="1:14" ht="15.75" hidden="1" outlineLevel="1">
      <c r="A910" s="283">
        <f t="shared" si="269"/>
        <v>17</v>
      </c>
      <c r="B910" s="283" t="str">
        <f t="shared" si="268"/>
        <v>GEN ASSET (ALMIRAH,TABLE &amp; CHAIR) (10801)</v>
      </c>
      <c r="C910" s="49">
        <f t="shared" si="272"/>
        <v>0</v>
      </c>
      <c r="D910" s="160" t="str">
        <f t="shared" si="272"/>
        <v>-</v>
      </c>
      <c r="E910" s="111">
        <f t="shared" si="272"/>
        <v>0</v>
      </c>
      <c r="F910" s="109">
        <f t="shared" si="270"/>
        <v>0.23453750000000001</v>
      </c>
      <c r="G910" s="109">
        <f t="shared" si="271"/>
        <v>0.23453750000000001</v>
      </c>
      <c r="H910" s="111">
        <f t="shared" si="262"/>
        <v>0</v>
      </c>
      <c r="I910" s="109">
        <f>'F4.2'!X220</f>
        <v>0</v>
      </c>
      <c r="J910" s="109">
        <f>'F4.2'!AW220</f>
        <v>0</v>
      </c>
      <c r="K910" s="111"/>
      <c r="L910" s="111"/>
      <c r="M910" s="111">
        <f t="shared" si="265"/>
        <v>0</v>
      </c>
      <c r="N910" s="111">
        <f t="shared" si="263"/>
        <v>0</v>
      </c>
    </row>
    <row r="911" spans="1:14" ht="15.75" hidden="1" outlineLevel="1">
      <c r="A911" s="283">
        <f t="shared" si="269"/>
        <v>18</v>
      </c>
      <c r="B911" s="283" t="str">
        <f t="shared" si="268"/>
        <v>LAPTOP, 50 INCH TV,PRINTER,PROJECTOR,DESKTOP,UPS &amp; ETS. (10901)</v>
      </c>
      <c r="C911" s="49">
        <f t="shared" si="272"/>
        <v>0</v>
      </c>
      <c r="D911" s="160" t="str">
        <f t="shared" si="272"/>
        <v>-</v>
      </c>
      <c r="E911" s="111">
        <f t="shared" si="272"/>
        <v>0</v>
      </c>
      <c r="F911" s="109">
        <f t="shared" si="270"/>
        <v>0.55035469999999997</v>
      </c>
      <c r="G911" s="109">
        <f t="shared" si="271"/>
        <v>0.55035469999999997</v>
      </c>
      <c r="H911" s="111">
        <f t="shared" si="262"/>
        <v>0</v>
      </c>
      <c r="I911" s="109">
        <f>'F4.2'!X221</f>
        <v>0</v>
      </c>
      <c r="J911" s="109">
        <f>'F4.2'!AW221</f>
        <v>0</v>
      </c>
      <c r="K911" s="111"/>
      <c r="L911" s="111"/>
      <c r="M911" s="111">
        <f t="shared" si="265"/>
        <v>0</v>
      </c>
      <c r="N911" s="111">
        <f t="shared" si="263"/>
        <v>0</v>
      </c>
    </row>
    <row r="912" spans="1:14" ht="15.75" hidden="1" outlineLevel="1">
      <c r="A912" s="283">
        <f t="shared" si="269"/>
        <v>19</v>
      </c>
      <c r="B912" s="283" t="str">
        <f t="shared" si="268"/>
        <v>RESTAURANT EQUIP COMPOSTING MACHINE</v>
      </c>
      <c r="C912" s="49">
        <f t="shared" si="272"/>
        <v>0</v>
      </c>
      <c r="D912" s="160" t="str">
        <f t="shared" si="272"/>
        <v>-</v>
      </c>
      <c r="E912" s="111">
        <f t="shared" si="272"/>
        <v>0</v>
      </c>
      <c r="F912" s="109">
        <f t="shared" si="270"/>
        <v>5.0490047999999996E-2</v>
      </c>
      <c r="G912" s="109">
        <f t="shared" si="271"/>
        <v>5.0490047999999996E-2</v>
      </c>
      <c r="H912" s="111">
        <f t="shared" ref="H912:H924" si="273">F912-G912</f>
        <v>0</v>
      </c>
      <c r="I912" s="109">
        <f>'F4.2'!X222</f>
        <v>0</v>
      </c>
      <c r="J912" s="109">
        <f>'F4.2'!AW222</f>
        <v>0</v>
      </c>
      <c r="K912" s="111"/>
      <c r="L912" s="111"/>
      <c r="M912" s="111">
        <f t="shared" si="265"/>
        <v>0</v>
      </c>
      <c r="N912" s="111"/>
    </row>
    <row r="913" spans="1:14" ht="15.75" hidden="1" outlineLevel="1">
      <c r="A913" s="283">
        <f t="shared" si="269"/>
        <v>20</v>
      </c>
      <c r="B913" s="283" t="str">
        <f t="shared" si="268"/>
        <v>OFFICE TABLE,STORGE RACK,FAN</v>
      </c>
      <c r="C913" s="49">
        <f t="shared" si="272"/>
        <v>0</v>
      </c>
      <c r="D913" s="160" t="str">
        <f t="shared" si="272"/>
        <v>-</v>
      </c>
      <c r="E913" s="111">
        <f t="shared" si="272"/>
        <v>0</v>
      </c>
      <c r="F913" s="109">
        <f t="shared" si="270"/>
        <v>0.57868969999999997</v>
      </c>
      <c r="G913" s="109">
        <f t="shared" si="271"/>
        <v>0.57868969999999997</v>
      </c>
      <c r="H913" s="111">
        <f t="shared" si="273"/>
        <v>0</v>
      </c>
      <c r="I913" s="109">
        <f>'F4.2'!X223</f>
        <v>0</v>
      </c>
      <c r="J913" s="109">
        <f>'F4.2'!AW223</f>
        <v>0</v>
      </c>
      <c r="K913" s="111"/>
      <c r="L913" s="111"/>
      <c r="M913" s="111">
        <f t="shared" ref="M913:M924" si="274">SUM(J913:L913)</f>
        <v>0</v>
      </c>
      <c r="N913" s="111"/>
    </row>
    <row r="914" spans="1:14" ht="15.75" hidden="1" outlineLevel="1">
      <c r="A914" s="283">
        <f t="shared" si="269"/>
        <v>21</v>
      </c>
      <c r="B914" s="283" t="str">
        <f t="shared" si="268"/>
        <v>CAMERAS</v>
      </c>
      <c r="C914" s="49">
        <f t="shared" si="272"/>
        <v>0</v>
      </c>
      <c r="D914" s="160" t="str">
        <f t="shared" si="272"/>
        <v>-</v>
      </c>
      <c r="E914" s="111">
        <f t="shared" si="272"/>
        <v>0</v>
      </c>
      <c r="F914" s="109">
        <f t="shared" si="270"/>
        <v>3.8467899999999999E-2</v>
      </c>
      <c r="G914" s="109">
        <f t="shared" si="271"/>
        <v>3.8467899999999999E-2</v>
      </c>
      <c r="H914" s="111">
        <f t="shared" si="273"/>
        <v>0</v>
      </c>
      <c r="I914" s="109">
        <f>'F4.2'!X224</f>
        <v>0</v>
      </c>
      <c r="J914" s="109">
        <f>'F4.2'!AW224</f>
        <v>0</v>
      </c>
      <c r="K914" s="111"/>
      <c r="L914" s="111"/>
      <c r="M914" s="111">
        <f t="shared" si="274"/>
        <v>0</v>
      </c>
      <c r="N914" s="111"/>
    </row>
    <row r="915" spans="1:14" ht="15.75" hidden="1" outlineLevel="1">
      <c r="A915" s="283">
        <f t="shared" si="269"/>
        <v>22</v>
      </c>
      <c r="B915" s="283" t="str">
        <f t="shared" si="268"/>
        <v>VELHALA ASH BUND RD WORK</v>
      </c>
      <c r="C915" s="49">
        <f t="shared" si="272"/>
        <v>0</v>
      </c>
      <c r="D915" s="160" t="str">
        <f t="shared" si="272"/>
        <v>-</v>
      </c>
      <c r="E915" s="111">
        <f t="shared" si="272"/>
        <v>0</v>
      </c>
      <c r="F915" s="109">
        <f t="shared" si="270"/>
        <v>2.4644665859999999</v>
      </c>
      <c r="G915" s="109">
        <f t="shared" si="271"/>
        <v>2.4644665859999999</v>
      </c>
      <c r="H915" s="111">
        <f t="shared" si="273"/>
        <v>0</v>
      </c>
      <c r="I915" s="109">
        <f>'F4.2'!X225</f>
        <v>0</v>
      </c>
      <c r="J915" s="109">
        <f>'F4.2'!AW225</f>
        <v>0</v>
      </c>
      <c r="K915" s="111"/>
      <c r="L915" s="111"/>
      <c r="M915" s="111">
        <f t="shared" si="274"/>
        <v>0</v>
      </c>
      <c r="N915" s="111"/>
    </row>
    <row r="916" spans="1:14" ht="15.75" hidden="1" outlineLevel="1">
      <c r="A916" s="283">
        <f t="shared" si="269"/>
        <v>23</v>
      </c>
      <c r="B916" s="283" t="str">
        <f t="shared" si="268"/>
        <v>CONCERETE ROAD FROM DIESEL PUMP TO 500MW FACTORY G</v>
      </c>
      <c r="C916" s="49">
        <f t="shared" si="272"/>
        <v>0</v>
      </c>
      <c r="D916" s="160" t="str">
        <f t="shared" si="272"/>
        <v>-</v>
      </c>
      <c r="E916" s="111">
        <f t="shared" si="272"/>
        <v>0</v>
      </c>
      <c r="F916" s="109">
        <f t="shared" si="270"/>
        <v>0.98448907899999993</v>
      </c>
      <c r="G916" s="109">
        <f t="shared" si="271"/>
        <v>0.98448907899999993</v>
      </c>
      <c r="H916" s="111">
        <f t="shared" si="273"/>
        <v>0</v>
      </c>
      <c r="I916" s="109">
        <f>'F4.2'!X226</f>
        <v>0</v>
      </c>
      <c r="J916" s="109">
        <f>'F4.2'!AW226</f>
        <v>0</v>
      </c>
      <c r="K916" s="111"/>
      <c r="L916" s="111"/>
      <c r="M916" s="111">
        <f t="shared" si="274"/>
        <v>0</v>
      </c>
      <c r="N916" s="111"/>
    </row>
    <row r="917" spans="1:14" ht="15.75" hidden="1" outlineLevel="1">
      <c r="A917" s="283">
        <f t="shared" si="269"/>
        <v>24</v>
      </c>
      <c r="B917" s="283" t="str">
        <f t="shared" si="268"/>
        <v>Admin Building</v>
      </c>
      <c r="C917" s="49">
        <f t="shared" si="272"/>
        <v>0</v>
      </c>
      <c r="D917" s="160" t="str">
        <f t="shared" si="272"/>
        <v>-</v>
      </c>
      <c r="E917" s="111">
        <f t="shared" si="272"/>
        <v>0</v>
      </c>
      <c r="F917" s="109">
        <f t="shared" si="270"/>
        <v>5.1749999999999997E-2</v>
      </c>
      <c r="G917" s="109">
        <f t="shared" si="271"/>
        <v>0</v>
      </c>
      <c r="H917" s="111">
        <f t="shared" si="273"/>
        <v>5.1749999999999997E-2</v>
      </c>
      <c r="I917" s="109">
        <f>'F4.2'!X227</f>
        <v>0</v>
      </c>
      <c r="J917" s="109">
        <f>'F4.2'!AW227</f>
        <v>0</v>
      </c>
      <c r="K917" s="111"/>
      <c r="L917" s="111"/>
      <c r="M917" s="111">
        <f t="shared" si="274"/>
        <v>0</v>
      </c>
      <c r="N917" s="111"/>
    </row>
    <row r="918" spans="1:14" ht="15.75" hidden="1" outlineLevel="1">
      <c r="A918" s="282">
        <f t="shared" si="269"/>
        <v>25</v>
      </c>
      <c r="B918" s="282" t="str">
        <f t="shared" si="268"/>
        <v>Furniture &amp; Fixture</v>
      </c>
      <c r="C918" s="49">
        <f t="shared" si="272"/>
        <v>0</v>
      </c>
      <c r="D918" s="160" t="str">
        <f t="shared" si="272"/>
        <v>-</v>
      </c>
      <c r="E918" s="111">
        <f t="shared" si="272"/>
        <v>0</v>
      </c>
      <c r="F918" s="109">
        <f t="shared" si="270"/>
        <v>0.13712089999999999</v>
      </c>
      <c r="G918" s="109">
        <f t="shared" si="271"/>
        <v>0.13712089999999999</v>
      </c>
      <c r="H918" s="111">
        <f t="shared" si="273"/>
        <v>0</v>
      </c>
      <c r="I918" s="109">
        <f>'F4.2'!X228</f>
        <v>0</v>
      </c>
      <c r="J918" s="109">
        <f>'F4.2'!AW228</f>
        <v>0</v>
      </c>
      <c r="K918" s="111"/>
      <c r="L918" s="111"/>
      <c r="M918" s="111">
        <f t="shared" si="274"/>
        <v>0</v>
      </c>
      <c r="N918" s="111"/>
    </row>
    <row r="919" spans="1:14" ht="15.75" hidden="1" outlineLevel="1">
      <c r="A919" s="282">
        <f t="shared" si="269"/>
        <v>26</v>
      </c>
      <c r="B919" s="282" t="str">
        <f t="shared" si="268"/>
        <v>Office Equipment</v>
      </c>
      <c r="C919" s="49">
        <f t="shared" si="272"/>
        <v>0</v>
      </c>
      <c r="D919" s="160" t="str">
        <f t="shared" si="272"/>
        <v>-</v>
      </c>
      <c r="E919" s="111">
        <f t="shared" si="272"/>
        <v>0</v>
      </c>
      <c r="F919" s="109">
        <f t="shared" si="270"/>
        <v>0.14423554</v>
      </c>
      <c r="G919" s="109">
        <f t="shared" si="271"/>
        <v>0.14423554</v>
      </c>
      <c r="H919" s="111">
        <f t="shared" si="273"/>
        <v>0</v>
      </c>
      <c r="I919" s="109">
        <f>'F4.2'!X229</f>
        <v>0</v>
      </c>
      <c r="J919" s="109">
        <f>'F4.2'!AW229</f>
        <v>0</v>
      </c>
      <c r="K919" s="111"/>
      <c r="L919" s="111"/>
      <c r="M919" s="111">
        <f t="shared" si="274"/>
        <v>0</v>
      </c>
      <c r="N919" s="111"/>
    </row>
    <row r="920" spans="1:14" ht="15.75" hidden="1" outlineLevel="1">
      <c r="A920" s="282">
        <f t="shared" si="269"/>
        <v>27</v>
      </c>
      <c r="B920" s="282" t="str">
        <f t="shared" si="268"/>
        <v>Furniture &amp; Fixture</v>
      </c>
      <c r="C920" s="49">
        <f t="shared" ref="C920:E924" si="275">C690</f>
        <v>0</v>
      </c>
      <c r="D920" s="160" t="str">
        <f t="shared" si="275"/>
        <v>-</v>
      </c>
      <c r="E920" s="111">
        <f t="shared" si="275"/>
        <v>0</v>
      </c>
      <c r="F920" s="109">
        <f t="shared" si="270"/>
        <v>7.3968300000000001E-2</v>
      </c>
      <c r="G920" s="109">
        <f t="shared" si="271"/>
        <v>7.3968300000000001E-2</v>
      </c>
      <c r="H920" s="111">
        <f t="shared" si="273"/>
        <v>0</v>
      </c>
      <c r="I920" s="109">
        <f>'F4.2'!X230</f>
        <v>0</v>
      </c>
      <c r="J920" s="109">
        <f>'F4.2'!AW230</f>
        <v>0</v>
      </c>
      <c r="K920" s="111"/>
      <c r="L920" s="111"/>
      <c r="M920" s="111">
        <f t="shared" si="274"/>
        <v>0</v>
      </c>
      <c r="N920" s="111"/>
    </row>
    <row r="921" spans="1:14" ht="15.75" hidden="1" outlineLevel="1">
      <c r="A921" s="282">
        <f t="shared" si="269"/>
        <v>28</v>
      </c>
      <c r="B921" s="282" t="str">
        <f t="shared" si="268"/>
        <v>Office Equipment</v>
      </c>
      <c r="C921" s="49">
        <f t="shared" si="275"/>
        <v>0</v>
      </c>
      <c r="D921" s="160" t="str">
        <f t="shared" si="275"/>
        <v>-</v>
      </c>
      <c r="E921" s="111">
        <f t="shared" si="275"/>
        <v>0</v>
      </c>
      <c r="F921" s="109">
        <f t="shared" si="270"/>
        <v>0.15890559299999998</v>
      </c>
      <c r="G921" s="109">
        <f t="shared" si="271"/>
        <v>0.15890559299999998</v>
      </c>
      <c r="H921" s="111">
        <f t="shared" si="273"/>
        <v>0</v>
      </c>
      <c r="I921" s="109">
        <f>'F4.2'!X231</f>
        <v>0</v>
      </c>
      <c r="J921" s="109">
        <f>'F4.2'!AW231</f>
        <v>0</v>
      </c>
      <c r="K921" s="111"/>
      <c r="L921" s="111"/>
      <c r="M921" s="111">
        <f t="shared" si="274"/>
        <v>0</v>
      </c>
      <c r="N921" s="111"/>
    </row>
    <row r="922" spans="1:14" ht="31.5" hidden="1" outlineLevel="1">
      <c r="A922" s="282">
        <f t="shared" si="269"/>
        <v>29</v>
      </c>
      <c r="B922" s="282" t="str">
        <f t="shared" si="268"/>
        <v>Work of repairs of 350 KW BCWP-4B &amp; BCWP-5B motor of M/s. Torishima make at BTPS 2x500 MW</v>
      </c>
      <c r="C922" s="49">
        <f t="shared" si="275"/>
        <v>0</v>
      </c>
      <c r="D922" s="160" t="str">
        <f t="shared" si="275"/>
        <v>-</v>
      </c>
      <c r="E922" s="111">
        <f t="shared" si="275"/>
        <v>0</v>
      </c>
      <c r="F922" s="109">
        <f t="shared" si="270"/>
        <v>4.8465386759999998</v>
      </c>
      <c r="G922" s="109">
        <f t="shared" si="271"/>
        <v>4.8465386759999998</v>
      </c>
      <c r="H922" s="111">
        <f t="shared" si="273"/>
        <v>0</v>
      </c>
      <c r="I922" s="109">
        <f>'F4.2'!X232</f>
        <v>0</v>
      </c>
      <c r="J922" s="109">
        <f>'F4.2'!AW232</f>
        <v>0</v>
      </c>
      <c r="K922" s="111"/>
      <c r="L922" s="111"/>
      <c r="M922" s="111">
        <f t="shared" si="274"/>
        <v>0</v>
      </c>
      <c r="N922" s="111"/>
    </row>
    <row r="923" spans="1:14" ht="15.75" hidden="1" outlineLevel="1">
      <c r="A923" s="282">
        <f t="shared" si="269"/>
        <v>30</v>
      </c>
      <c r="B923" s="282" t="str">
        <f t="shared" si="268"/>
        <v>ABC Powder Type and Foam Type Composite Fire Extinguisher</v>
      </c>
      <c r="C923" s="49">
        <f t="shared" si="275"/>
        <v>0</v>
      </c>
      <c r="D923" s="160" t="str">
        <f t="shared" si="275"/>
        <v>-</v>
      </c>
      <c r="E923" s="111">
        <f t="shared" si="275"/>
        <v>0</v>
      </c>
      <c r="F923" s="109">
        <f t="shared" si="270"/>
        <v>0.58547995599999991</v>
      </c>
      <c r="G923" s="109">
        <f t="shared" si="271"/>
        <v>0.58547995599999991</v>
      </c>
      <c r="H923" s="111">
        <f t="shared" si="273"/>
        <v>0</v>
      </c>
      <c r="I923" s="109">
        <f>'F4.2'!X233</f>
        <v>0</v>
      </c>
      <c r="J923" s="109">
        <f>'F4.2'!AW233</f>
        <v>0</v>
      </c>
      <c r="K923" s="111"/>
      <c r="L923" s="111"/>
      <c r="M923" s="111">
        <f t="shared" si="274"/>
        <v>0</v>
      </c>
      <c r="N923" s="111"/>
    </row>
    <row r="924" spans="1:14" ht="16.5" hidden="1" outlineLevel="1" thickBot="1">
      <c r="A924" s="282">
        <f t="shared" si="269"/>
        <v>31</v>
      </c>
      <c r="B924" s="282" t="str">
        <f t="shared" si="268"/>
        <v>Withdrawal of capex from Project (LD - Passenger Lifts)</v>
      </c>
      <c r="C924" s="49">
        <f t="shared" si="275"/>
        <v>0</v>
      </c>
      <c r="D924" s="160" t="str">
        <f t="shared" si="275"/>
        <v>-</v>
      </c>
      <c r="E924" s="111">
        <f t="shared" si="275"/>
        <v>0</v>
      </c>
      <c r="F924" s="109">
        <f t="shared" si="270"/>
        <v>0</v>
      </c>
      <c r="G924" s="109">
        <f t="shared" si="271"/>
        <v>-0.138988</v>
      </c>
      <c r="H924" s="111">
        <f t="shared" si="273"/>
        <v>0.138988</v>
      </c>
      <c r="I924" s="109">
        <f>'F4.2'!X234</f>
        <v>0</v>
      </c>
      <c r="J924" s="109">
        <f>'F4.2'!AW234</f>
        <v>0</v>
      </c>
      <c r="K924" s="111"/>
      <c r="L924" s="111"/>
      <c r="M924" s="111">
        <f t="shared" si="274"/>
        <v>0</v>
      </c>
      <c r="N924" s="111"/>
    </row>
    <row r="925" spans="1:14" ht="16.5" collapsed="1" thickBot="1">
      <c r="A925" s="96"/>
      <c r="B925" s="360" t="str">
        <f t="shared" si="268"/>
        <v>Total</v>
      </c>
      <c r="C925" s="87"/>
      <c r="D925" s="169"/>
      <c r="E925" s="97"/>
      <c r="F925" s="97">
        <f>SUM(F700:F924)</f>
        <v>374.50045324965953</v>
      </c>
      <c r="G925" s="97">
        <f t="shared" ref="G925" si="276">SUM(G700:G924)</f>
        <v>366.36969357865951</v>
      </c>
      <c r="H925" s="97">
        <f t="shared" ref="H925" si="277">SUM(H700:H924)</f>
        <v>8.1307596710000034</v>
      </c>
      <c r="I925" s="97">
        <f t="shared" ref="I925" si="278">SUM(I700:I924)</f>
        <v>811.30999999999983</v>
      </c>
      <c r="J925" s="97">
        <f t="shared" ref="J925" si="279">SUM(J700:J924)</f>
        <v>643.76999999999987</v>
      </c>
      <c r="K925" s="97">
        <f t="shared" ref="K925" si="280">SUM(K700:K924)</f>
        <v>0</v>
      </c>
      <c r="L925" s="97">
        <f t="shared" ref="L925" si="281">SUM(L700:L924)</f>
        <v>0</v>
      </c>
      <c r="M925" s="97">
        <f t="shared" ref="M925" si="282">SUM(M700:M924)</f>
        <v>643.76999999999987</v>
      </c>
      <c r="N925" s="97">
        <f t="shared" ref="N925" si="283">SUM(N700:N924)</f>
        <v>175.480021671</v>
      </c>
    </row>
    <row r="927" spans="1:14" ht="15.75" thickBot="1">
      <c r="A927" s="93"/>
      <c r="B927" s="79" t="s">
        <v>378</v>
      </c>
      <c r="C927" s="85"/>
      <c r="D927" s="167"/>
      <c r="E927" s="94"/>
      <c r="F927" s="94"/>
      <c r="G927" s="94"/>
      <c r="H927" s="94"/>
      <c r="I927" s="94"/>
      <c r="J927" s="94"/>
      <c r="K927" s="94"/>
      <c r="L927" s="94"/>
      <c r="M927" s="94"/>
      <c r="N927" s="94"/>
    </row>
    <row r="928" spans="1:14" hidden="1" outlineLevel="1">
      <c r="A928" s="37"/>
      <c r="B928" s="134" t="str">
        <f t="shared" ref="B928:B959" si="284">B698</f>
        <v>a) DPR Schemes</v>
      </c>
      <c r="C928" s="85"/>
      <c r="D928" s="167"/>
      <c r="E928" s="94"/>
      <c r="F928" s="94"/>
      <c r="G928" s="94"/>
      <c r="H928" s="94"/>
      <c r="I928" s="94"/>
      <c r="J928" s="94"/>
      <c r="K928" s="94"/>
      <c r="L928" s="94"/>
      <c r="M928" s="94"/>
      <c r="N928" s="94"/>
    </row>
    <row r="929" spans="1:16" hidden="1" outlineLevel="1">
      <c r="A929" s="37"/>
      <c r="B929" s="39" t="str">
        <f t="shared" si="284"/>
        <v>(i) Submitted to MERC</v>
      </c>
      <c r="C929" s="86"/>
      <c r="D929" s="168"/>
      <c r="E929" s="94"/>
      <c r="F929" s="94"/>
      <c r="G929" s="94"/>
      <c r="H929" s="94"/>
      <c r="I929" s="94"/>
      <c r="J929" s="94"/>
      <c r="K929" s="94"/>
      <c r="L929" s="94"/>
      <c r="M929" s="94"/>
      <c r="N929" s="94"/>
    </row>
    <row r="930" spans="1:16" ht="31.5" hidden="1" outlineLevel="1">
      <c r="A930" s="177">
        <f t="shared" ref="A930:A961" si="285">A700</f>
        <v>7</v>
      </c>
      <c r="B930" s="178" t="str">
        <f t="shared" si="284"/>
        <v>Interconnection of 210 MW CHP to 500 MW CHP through Conveyors BC-02 &amp; BC-03 having capacity of 500 TPH</v>
      </c>
      <c r="C930" s="40" t="str">
        <f t="shared" ref="C930:E949" si="286">C700</f>
        <v>MERC/CAPEX/20162017/00227</v>
      </c>
      <c r="D930" s="159">
        <f t="shared" si="286"/>
        <v>42514</v>
      </c>
      <c r="E930" s="109">
        <f t="shared" si="286"/>
        <v>24</v>
      </c>
      <c r="F930" s="109">
        <f t="shared" ref="F930:F961" si="287">F700+I700</f>
        <v>0</v>
      </c>
      <c r="G930" s="109">
        <f t="shared" ref="G930:G961" si="288">G700+M700</f>
        <v>0</v>
      </c>
      <c r="H930" s="109">
        <f t="shared" ref="H930:H993" si="289">F930-G930</f>
        <v>0</v>
      </c>
      <c r="I930" s="109">
        <f>'F4.2'!Y10</f>
        <v>0</v>
      </c>
      <c r="J930" s="109">
        <f>'F4.2'!AX10</f>
        <v>0</v>
      </c>
      <c r="K930" s="109"/>
      <c r="L930" s="109"/>
      <c r="M930" s="109">
        <f t="shared" ref="M930" si="290">SUM(J930:L930)</f>
        <v>0</v>
      </c>
      <c r="N930" s="109">
        <f t="shared" ref="N930:N993" si="291">H930+I930-M930</f>
        <v>0</v>
      </c>
      <c r="O930" s="173">
        <f t="shared" ref="O930:O993" si="292">MAX(0,IF(M930=0,0,IF(G930+M930&lt;E930,M930,E930-G930)))</f>
        <v>0</v>
      </c>
      <c r="P930" s="174">
        <f t="shared" ref="P930:P993" si="293">M930-O930</f>
        <v>0</v>
      </c>
    </row>
    <row r="931" spans="1:16" ht="31.5" hidden="1" outlineLevel="1">
      <c r="A931" s="185">
        <f t="shared" si="285"/>
        <v>7.1</v>
      </c>
      <c r="B931" s="186" t="str">
        <f t="shared" si="284"/>
        <v>Interconnection of 210 MW CHP to 500 MW CHP through Conveyors BC-02 &amp; BC-03 having capacity of 500 TPH</v>
      </c>
      <c r="C931" s="45" t="str">
        <f t="shared" si="286"/>
        <v>MERC/CAPEX/20162017/00227</v>
      </c>
      <c r="D931" s="160">
        <f t="shared" si="286"/>
        <v>42514</v>
      </c>
      <c r="E931" s="110">
        <f t="shared" si="286"/>
        <v>22.73</v>
      </c>
      <c r="F931" s="109">
        <f t="shared" si="287"/>
        <v>19.106691754</v>
      </c>
      <c r="G931" s="109">
        <f t="shared" si="288"/>
        <v>19.106691754</v>
      </c>
      <c r="H931" s="110">
        <f t="shared" si="289"/>
        <v>0</v>
      </c>
      <c r="I931" s="109">
        <f>'F4.2'!Y11</f>
        <v>0</v>
      </c>
      <c r="J931" s="109">
        <f>'F4.2'!AX11</f>
        <v>0</v>
      </c>
      <c r="K931" s="110"/>
      <c r="L931" s="110"/>
      <c r="M931" s="110">
        <f t="shared" ref="M931:M994" si="294">SUM(J931:L931)</f>
        <v>0</v>
      </c>
      <c r="N931" s="110">
        <f t="shared" si="291"/>
        <v>0</v>
      </c>
      <c r="O931" s="173">
        <f t="shared" si="292"/>
        <v>0</v>
      </c>
      <c r="P931" s="174">
        <f t="shared" si="293"/>
        <v>0</v>
      </c>
    </row>
    <row r="932" spans="1:16" ht="15.75" hidden="1" outlineLevel="1">
      <c r="A932" s="185">
        <f t="shared" si="285"/>
        <v>0</v>
      </c>
      <c r="B932" s="186" t="str">
        <f t="shared" si="284"/>
        <v>IDC</v>
      </c>
      <c r="C932" s="45" t="str">
        <f t="shared" si="286"/>
        <v>MERC/CAPEX/20162017/00227</v>
      </c>
      <c r="D932" s="160">
        <f t="shared" si="286"/>
        <v>42514</v>
      </c>
      <c r="E932" s="110">
        <f t="shared" si="286"/>
        <v>1.27</v>
      </c>
      <c r="F932" s="109">
        <f t="shared" si="287"/>
        <v>0</v>
      </c>
      <c r="G932" s="109">
        <f t="shared" si="288"/>
        <v>0</v>
      </c>
      <c r="H932" s="110">
        <f t="shared" si="289"/>
        <v>0</v>
      </c>
      <c r="I932" s="109">
        <f>'F4.2'!Y12</f>
        <v>0</v>
      </c>
      <c r="J932" s="109">
        <f>'F4.2'!AX12</f>
        <v>0</v>
      </c>
      <c r="K932" s="110"/>
      <c r="L932" s="110"/>
      <c r="M932" s="110">
        <f t="shared" si="294"/>
        <v>0</v>
      </c>
      <c r="N932" s="110">
        <f t="shared" si="291"/>
        <v>0</v>
      </c>
      <c r="O932" s="173">
        <f t="shared" si="292"/>
        <v>0</v>
      </c>
      <c r="P932" s="174">
        <f t="shared" si="293"/>
        <v>0</v>
      </c>
    </row>
    <row r="933" spans="1:16" ht="31.5" hidden="1" outlineLevel="1">
      <c r="A933" s="177">
        <f t="shared" si="285"/>
        <v>8</v>
      </c>
      <c r="B933" s="178" t="str">
        <f t="shared" si="284"/>
        <v>Stack management by procurement of Bulldozer &amp; LOCO and CHP area schemes for performance &amp; unloading improvement</v>
      </c>
      <c r="C933" s="40" t="str">
        <f t="shared" si="286"/>
        <v>MERC/CAPEX/20162017/01426</v>
      </c>
      <c r="D933" s="159">
        <f t="shared" si="286"/>
        <v>42768</v>
      </c>
      <c r="E933" s="109">
        <f t="shared" si="286"/>
        <v>9.9669421487603316</v>
      </c>
      <c r="F933" s="109">
        <f t="shared" si="287"/>
        <v>0</v>
      </c>
      <c r="G933" s="109">
        <f t="shared" si="288"/>
        <v>0</v>
      </c>
      <c r="H933" s="109">
        <f t="shared" si="289"/>
        <v>0</v>
      </c>
      <c r="I933" s="109">
        <f>'F4.2'!Y13</f>
        <v>0</v>
      </c>
      <c r="J933" s="109">
        <f>'F4.2'!AX13</f>
        <v>0</v>
      </c>
      <c r="K933" s="109"/>
      <c r="L933" s="109"/>
      <c r="M933" s="109">
        <f t="shared" si="294"/>
        <v>0</v>
      </c>
      <c r="N933" s="109">
        <f t="shared" si="291"/>
        <v>0</v>
      </c>
      <c r="O933" s="173">
        <f t="shared" si="292"/>
        <v>0</v>
      </c>
      <c r="P933" s="174">
        <f t="shared" si="293"/>
        <v>0</v>
      </c>
    </row>
    <row r="934" spans="1:16" ht="15.75" hidden="1" outlineLevel="1">
      <c r="A934" s="185">
        <f t="shared" si="285"/>
        <v>8.1</v>
      </c>
      <c r="B934" s="186" t="str">
        <f t="shared" si="284"/>
        <v>Procurement of Locomotive 800 HP (2 No.’s)</v>
      </c>
      <c r="C934" s="45" t="str">
        <f t="shared" si="286"/>
        <v>MERC/CAPEX/20162017/01426</v>
      </c>
      <c r="D934" s="160">
        <f t="shared" si="286"/>
        <v>42768</v>
      </c>
      <c r="E934" s="110">
        <f t="shared" si="286"/>
        <v>4.9504132231404956</v>
      </c>
      <c r="F934" s="109">
        <f t="shared" si="287"/>
        <v>4.8260800000000001</v>
      </c>
      <c r="G934" s="109">
        <f t="shared" si="288"/>
        <v>4.8260800000000001</v>
      </c>
      <c r="H934" s="110">
        <f t="shared" si="289"/>
        <v>0</v>
      </c>
      <c r="I934" s="109">
        <f>'F4.2'!Y14</f>
        <v>0</v>
      </c>
      <c r="J934" s="109">
        <f>'F4.2'!AX14</f>
        <v>0</v>
      </c>
      <c r="K934" s="110"/>
      <c r="L934" s="110"/>
      <c r="M934" s="110">
        <f t="shared" si="294"/>
        <v>0</v>
      </c>
      <c r="N934" s="110">
        <f t="shared" si="291"/>
        <v>0</v>
      </c>
      <c r="O934" s="173">
        <f t="shared" si="292"/>
        <v>0</v>
      </c>
      <c r="P934" s="174">
        <f t="shared" si="293"/>
        <v>0</v>
      </c>
    </row>
    <row r="935" spans="1:16" ht="15.75" hidden="1" outlineLevel="1">
      <c r="A935" s="185">
        <f t="shared" si="285"/>
        <v>8.1999999999999993</v>
      </c>
      <c r="B935" s="186" t="str">
        <f t="shared" si="284"/>
        <v>Procurement of 2 No’s of Bulldozer Model D-155(2 No.’s)</v>
      </c>
      <c r="C935" s="45" t="str">
        <f t="shared" si="286"/>
        <v>MERC/CAPEX/20162017/01426</v>
      </c>
      <c r="D935" s="160">
        <f t="shared" si="286"/>
        <v>42768</v>
      </c>
      <c r="E935" s="110">
        <f t="shared" si="286"/>
        <v>2.5619834710743801</v>
      </c>
      <c r="F935" s="109">
        <f t="shared" si="287"/>
        <v>3.4747105785123966</v>
      </c>
      <c r="G935" s="109">
        <f t="shared" si="288"/>
        <v>3.4747105785123966</v>
      </c>
      <c r="H935" s="110">
        <f t="shared" si="289"/>
        <v>0</v>
      </c>
      <c r="I935" s="109">
        <f>'F4.2'!Y15</f>
        <v>0</v>
      </c>
      <c r="J935" s="109">
        <f>'F4.2'!AX15</f>
        <v>0</v>
      </c>
      <c r="K935" s="110"/>
      <c r="L935" s="110"/>
      <c r="M935" s="110">
        <f t="shared" si="294"/>
        <v>0</v>
      </c>
      <c r="N935" s="110">
        <f t="shared" si="291"/>
        <v>0</v>
      </c>
      <c r="O935" s="173">
        <f t="shared" si="292"/>
        <v>0</v>
      </c>
      <c r="P935" s="174">
        <f t="shared" si="293"/>
        <v>0</v>
      </c>
    </row>
    <row r="936" spans="1:16" ht="15.75" hidden="1" outlineLevel="1">
      <c r="A936" s="185">
        <f t="shared" si="285"/>
        <v>8.3000000000000007</v>
      </c>
      <c r="B936" s="186" t="str">
        <f t="shared" si="284"/>
        <v>Modification below primary crusher chutes 15A/B &amp; Conv.02</v>
      </c>
      <c r="C936" s="45" t="str">
        <f t="shared" si="286"/>
        <v>MERC/CAPEX/20162017/01426</v>
      </c>
      <c r="D936" s="160">
        <f t="shared" si="286"/>
        <v>42768</v>
      </c>
      <c r="E936" s="110">
        <f t="shared" si="286"/>
        <v>0.42975206611570249</v>
      </c>
      <c r="F936" s="109">
        <f t="shared" si="287"/>
        <v>0.38033057851239671</v>
      </c>
      <c r="G936" s="109">
        <f t="shared" si="288"/>
        <v>0.38033057851239671</v>
      </c>
      <c r="H936" s="110">
        <f t="shared" si="289"/>
        <v>0</v>
      </c>
      <c r="I936" s="109">
        <f>'F4.2'!Y16</f>
        <v>0</v>
      </c>
      <c r="J936" s="109">
        <f>'F4.2'!AX16</f>
        <v>0</v>
      </c>
      <c r="K936" s="110"/>
      <c r="L936" s="110"/>
      <c r="M936" s="110">
        <f t="shared" si="294"/>
        <v>0</v>
      </c>
      <c r="N936" s="110">
        <f t="shared" si="291"/>
        <v>0</v>
      </c>
      <c r="O936" s="173">
        <f t="shared" si="292"/>
        <v>0</v>
      </c>
      <c r="P936" s="174">
        <f t="shared" si="293"/>
        <v>0</v>
      </c>
    </row>
    <row r="937" spans="1:16" ht="15.75" hidden="1" outlineLevel="1">
      <c r="A937" s="185">
        <f t="shared" si="285"/>
        <v>8.4</v>
      </c>
      <c r="B937" s="186" t="str">
        <f t="shared" si="284"/>
        <v>New helical gear box for various conveyors</v>
      </c>
      <c r="C937" s="45" t="str">
        <f t="shared" si="286"/>
        <v>MERC/CAPEX/20162017/01426</v>
      </c>
      <c r="D937" s="160">
        <f t="shared" si="286"/>
        <v>42768</v>
      </c>
      <c r="E937" s="110">
        <f t="shared" si="286"/>
        <v>0.79338842975206614</v>
      </c>
      <c r="F937" s="109">
        <f t="shared" si="287"/>
        <v>0</v>
      </c>
      <c r="G937" s="109">
        <f t="shared" si="288"/>
        <v>0</v>
      </c>
      <c r="H937" s="110">
        <f t="shared" si="289"/>
        <v>0</v>
      </c>
      <c r="I937" s="109">
        <f>'F4.2'!Y17</f>
        <v>0</v>
      </c>
      <c r="J937" s="109">
        <f>'F4.2'!AX17</f>
        <v>0</v>
      </c>
      <c r="K937" s="110"/>
      <c r="L937" s="110"/>
      <c r="M937" s="110">
        <f t="shared" si="294"/>
        <v>0</v>
      </c>
      <c r="N937" s="110">
        <f t="shared" si="291"/>
        <v>0</v>
      </c>
      <c r="O937" s="173">
        <f t="shared" si="292"/>
        <v>0</v>
      </c>
      <c r="P937" s="174">
        <f t="shared" si="293"/>
        <v>0</v>
      </c>
    </row>
    <row r="938" spans="1:16" ht="15.75" hidden="1" outlineLevel="1">
      <c r="A938" s="185">
        <f t="shared" si="285"/>
        <v>8.5</v>
      </c>
      <c r="B938" s="186" t="str">
        <f t="shared" si="284"/>
        <v xml:space="preserve">Procurement of Elecon Make Ring Granulator Type TK-09-38B </v>
      </c>
      <c r="C938" s="45" t="str">
        <f t="shared" si="286"/>
        <v>MERC/CAPEX/20162017/01426</v>
      </c>
      <c r="D938" s="160">
        <f t="shared" si="286"/>
        <v>42768</v>
      </c>
      <c r="E938" s="110">
        <f t="shared" si="286"/>
        <v>0.53719008264462809</v>
      </c>
      <c r="F938" s="109">
        <f t="shared" si="287"/>
        <v>0</v>
      </c>
      <c r="G938" s="109">
        <f t="shared" si="288"/>
        <v>0</v>
      </c>
      <c r="H938" s="110">
        <f t="shared" si="289"/>
        <v>0</v>
      </c>
      <c r="I938" s="109">
        <f>'F4.2'!Y18</f>
        <v>0</v>
      </c>
      <c r="J938" s="109">
        <f>'F4.2'!AX18</f>
        <v>0</v>
      </c>
      <c r="K938" s="110"/>
      <c r="L938" s="110"/>
      <c r="M938" s="110">
        <f t="shared" si="294"/>
        <v>0</v>
      </c>
      <c r="N938" s="110">
        <f t="shared" si="291"/>
        <v>0</v>
      </c>
      <c r="O938" s="173">
        <f t="shared" si="292"/>
        <v>0</v>
      </c>
      <c r="P938" s="174">
        <f t="shared" si="293"/>
        <v>0</v>
      </c>
    </row>
    <row r="939" spans="1:16" ht="15.75" hidden="1" outlineLevel="1">
      <c r="A939" s="185">
        <f t="shared" si="285"/>
        <v>8.6</v>
      </c>
      <c r="B939" s="186" t="str">
        <f t="shared" si="284"/>
        <v>Procurement of Elecon Make Ring Granulator Type TK6 32B Ring Granulator</v>
      </c>
      <c r="C939" s="45" t="str">
        <f t="shared" si="286"/>
        <v>MERC/CAPEX/20162017/01426</v>
      </c>
      <c r="D939" s="160">
        <f t="shared" si="286"/>
        <v>42768</v>
      </c>
      <c r="E939" s="110">
        <f t="shared" si="286"/>
        <v>0.33884297520661155</v>
      </c>
      <c r="F939" s="109">
        <f t="shared" si="287"/>
        <v>0</v>
      </c>
      <c r="G939" s="109">
        <f t="shared" si="288"/>
        <v>0</v>
      </c>
      <c r="H939" s="110">
        <f t="shared" si="289"/>
        <v>0</v>
      </c>
      <c r="I939" s="109">
        <f>'F4.2'!Y19</f>
        <v>0</v>
      </c>
      <c r="J939" s="109">
        <f>'F4.2'!AX19</f>
        <v>0</v>
      </c>
      <c r="K939" s="110"/>
      <c r="L939" s="110"/>
      <c r="M939" s="110">
        <f t="shared" si="294"/>
        <v>0</v>
      </c>
      <c r="N939" s="110">
        <f t="shared" si="291"/>
        <v>0</v>
      </c>
      <c r="O939" s="173">
        <f t="shared" si="292"/>
        <v>0</v>
      </c>
      <c r="P939" s="174">
        <f t="shared" si="293"/>
        <v>0</v>
      </c>
    </row>
    <row r="940" spans="1:16" ht="15.75" hidden="1" outlineLevel="1">
      <c r="A940" s="185">
        <f t="shared" si="285"/>
        <v>0</v>
      </c>
      <c r="B940" s="186" t="str">
        <f t="shared" si="284"/>
        <v>IDC</v>
      </c>
      <c r="C940" s="45" t="str">
        <f t="shared" si="286"/>
        <v>MERC/CAPEX/20162017/01426</v>
      </c>
      <c r="D940" s="160">
        <f t="shared" si="286"/>
        <v>42768</v>
      </c>
      <c r="E940" s="110">
        <f t="shared" si="286"/>
        <v>0.35537190082644626</v>
      </c>
      <c r="F940" s="109">
        <f t="shared" si="287"/>
        <v>0</v>
      </c>
      <c r="G940" s="109">
        <f t="shared" si="288"/>
        <v>0</v>
      </c>
      <c r="H940" s="110">
        <f t="shared" si="289"/>
        <v>0</v>
      </c>
      <c r="I940" s="109">
        <f>'F4.2'!Y20</f>
        <v>0</v>
      </c>
      <c r="J940" s="109">
        <f>'F4.2'!AX20</f>
        <v>0</v>
      </c>
      <c r="K940" s="110"/>
      <c r="L940" s="110"/>
      <c r="M940" s="110">
        <f t="shared" si="294"/>
        <v>0</v>
      </c>
      <c r="N940" s="110">
        <f t="shared" si="291"/>
        <v>0</v>
      </c>
      <c r="O940" s="173">
        <f t="shared" si="292"/>
        <v>0</v>
      </c>
      <c r="P940" s="174">
        <f t="shared" si="293"/>
        <v>0</v>
      </c>
    </row>
    <row r="941" spans="1:16" ht="31.5" hidden="1" outlineLevel="1">
      <c r="A941" s="177">
        <f t="shared" si="285"/>
        <v>9</v>
      </c>
      <c r="B941" s="178" t="str">
        <f t="shared" si="284"/>
        <v>Construction of 1st raising of Ash bund from T.B.L. 258M to 264M at Bhusawal TPS</v>
      </c>
      <c r="C941" s="40" t="str">
        <f t="shared" si="286"/>
        <v>MERC/CAPEX/20172018/4267</v>
      </c>
      <c r="D941" s="159">
        <f t="shared" si="286"/>
        <v>43006</v>
      </c>
      <c r="E941" s="109">
        <f t="shared" si="286"/>
        <v>64.22</v>
      </c>
      <c r="F941" s="109">
        <f t="shared" si="287"/>
        <v>0</v>
      </c>
      <c r="G941" s="109">
        <f t="shared" si="288"/>
        <v>0</v>
      </c>
      <c r="H941" s="109">
        <f t="shared" si="289"/>
        <v>0</v>
      </c>
      <c r="I941" s="109">
        <f>'F4.2'!Y21</f>
        <v>0</v>
      </c>
      <c r="J941" s="109">
        <f>'F4.2'!AX21</f>
        <v>0</v>
      </c>
      <c r="K941" s="109"/>
      <c r="L941" s="109"/>
      <c r="M941" s="109">
        <f t="shared" si="294"/>
        <v>0</v>
      </c>
      <c r="N941" s="109">
        <f t="shared" si="291"/>
        <v>0</v>
      </c>
      <c r="O941" s="173">
        <f t="shared" si="292"/>
        <v>0</v>
      </c>
      <c r="P941" s="174">
        <f t="shared" si="293"/>
        <v>0</v>
      </c>
    </row>
    <row r="942" spans="1:16" ht="31.5" hidden="1" outlineLevel="1">
      <c r="A942" s="185">
        <f t="shared" si="285"/>
        <v>9.1</v>
      </c>
      <c r="B942" s="186" t="str">
        <f t="shared" si="284"/>
        <v>Construction of 1st raising of Ash bund from T.B.L. 258M to 264M at Bhusawal TPS</v>
      </c>
      <c r="C942" s="45" t="str">
        <f t="shared" si="286"/>
        <v>MERC/CAPEX/20172018/4267</v>
      </c>
      <c r="D942" s="160">
        <f t="shared" si="286"/>
        <v>43006</v>
      </c>
      <c r="E942" s="110">
        <f t="shared" si="286"/>
        <v>64.22</v>
      </c>
      <c r="F942" s="109">
        <f t="shared" si="287"/>
        <v>64.498238246301369</v>
      </c>
      <c r="G942" s="109">
        <f t="shared" si="288"/>
        <v>64.498238246301369</v>
      </c>
      <c r="H942" s="110">
        <f t="shared" si="289"/>
        <v>0</v>
      </c>
      <c r="I942" s="109">
        <f>'F4.2'!Y22</f>
        <v>0</v>
      </c>
      <c r="J942" s="109">
        <f>'F4.2'!AX22</f>
        <v>0</v>
      </c>
      <c r="K942" s="110"/>
      <c r="L942" s="110"/>
      <c r="M942" s="110">
        <f t="shared" si="294"/>
        <v>0</v>
      </c>
      <c r="N942" s="110">
        <f t="shared" si="291"/>
        <v>0</v>
      </c>
      <c r="O942" s="173">
        <f t="shared" si="292"/>
        <v>0</v>
      </c>
      <c r="P942" s="174">
        <f t="shared" si="293"/>
        <v>0</v>
      </c>
    </row>
    <row r="943" spans="1:16" ht="31.5" hidden="1" outlineLevel="1">
      <c r="A943" s="177">
        <f t="shared" si="285"/>
        <v>10</v>
      </c>
      <c r="B943" s="178" t="str">
        <f t="shared" si="284"/>
        <v>Augmentation of Ash Evacuation System &amp; Procurement of BCW Pump Motors at Bhusawal &amp; Khaperkheda TPS 500 MW Units</v>
      </c>
      <c r="C943" s="40" t="str">
        <f t="shared" si="286"/>
        <v>MERC/CAPEX/20172018/4782</v>
      </c>
      <c r="D943" s="159">
        <f t="shared" si="286"/>
        <v>43067</v>
      </c>
      <c r="E943" s="109">
        <f t="shared" si="286"/>
        <v>17.439999999999998</v>
      </c>
      <c r="F943" s="109">
        <f t="shared" si="287"/>
        <v>0</v>
      </c>
      <c r="G943" s="109">
        <f t="shared" si="288"/>
        <v>0</v>
      </c>
      <c r="H943" s="109">
        <f t="shared" si="289"/>
        <v>0</v>
      </c>
      <c r="I943" s="109">
        <f>'F4.2'!Y23</f>
        <v>0</v>
      </c>
      <c r="J943" s="109">
        <f>'F4.2'!AX23</f>
        <v>0</v>
      </c>
      <c r="K943" s="109"/>
      <c r="L943" s="109"/>
      <c r="M943" s="109">
        <f t="shared" si="294"/>
        <v>0</v>
      </c>
      <c r="N943" s="109">
        <f t="shared" si="291"/>
        <v>0</v>
      </c>
      <c r="O943" s="173">
        <f t="shared" si="292"/>
        <v>0</v>
      </c>
      <c r="P943" s="174">
        <f t="shared" si="293"/>
        <v>0</v>
      </c>
    </row>
    <row r="944" spans="1:16" ht="31.5" hidden="1" outlineLevel="1">
      <c r="A944" s="185">
        <f t="shared" si="285"/>
        <v>10.1</v>
      </c>
      <c r="B944" s="186" t="str">
        <f t="shared" si="284"/>
        <v>Installation of standby Buffer Hopper parallel to existing pair of buffer hoppers</v>
      </c>
      <c r="C944" s="45" t="str">
        <f t="shared" si="286"/>
        <v>MERC/CAPEX/20172018/4782</v>
      </c>
      <c r="D944" s="160">
        <f t="shared" si="286"/>
        <v>43067</v>
      </c>
      <c r="E944" s="110">
        <f t="shared" si="286"/>
        <v>11.5</v>
      </c>
      <c r="F944" s="109">
        <f t="shared" si="287"/>
        <v>0</v>
      </c>
      <c r="G944" s="109">
        <f t="shared" si="288"/>
        <v>0</v>
      </c>
      <c r="H944" s="110">
        <f t="shared" si="289"/>
        <v>0</v>
      </c>
      <c r="I944" s="109">
        <f>'F4.2'!Y24</f>
        <v>0</v>
      </c>
      <c r="J944" s="109">
        <f>'F4.2'!AX24</f>
        <v>0</v>
      </c>
      <c r="K944" s="110"/>
      <c r="L944" s="110"/>
      <c r="M944" s="110">
        <f t="shared" si="294"/>
        <v>0</v>
      </c>
      <c r="N944" s="110">
        <f t="shared" si="291"/>
        <v>0</v>
      </c>
      <c r="O944" s="173">
        <f t="shared" si="292"/>
        <v>0</v>
      </c>
      <c r="P944" s="174">
        <f t="shared" si="293"/>
        <v>0</v>
      </c>
    </row>
    <row r="945" spans="1:16" ht="31.5" hidden="1" outlineLevel="1">
      <c r="A945" s="185">
        <f t="shared" si="285"/>
        <v>10.199999999999999</v>
      </c>
      <c r="B945" s="186" t="str">
        <f t="shared" si="284"/>
        <v>Installation of additional vacuum pump for every two passes, near to intermediate hopper.</v>
      </c>
      <c r="C945" s="45" t="str">
        <f t="shared" si="286"/>
        <v>MERC/CAPEX/20172018/4782</v>
      </c>
      <c r="D945" s="160">
        <f t="shared" si="286"/>
        <v>43067</v>
      </c>
      <c r="E945" s="110">
        <f t="shared" si="286"/>
        <v>0.6</v>
      </c>
      <c r="F945" s="109">
        <f t="shared" si="287"/>
        <v>0</v>
      </c>
      <c r="G945" s="109">
        <f t="shared" si="288"/>
        <v>0</v>
      </c>
      <c r="H945" s="110">
        <f t="shared" si="289"/>
        <v>0</v>
      </c>
      <c r="I945" s="109">
        <f>'F4.2'!Y25</f>
        <v>0</v>
      </c>
      <c r="J945" s="109">
        <f>'F4.2'!AX25</f>
        <v>0</v>
      </c>
      <c r="K945" s="110"/>
      <c r="L945" s="110"/>
      <c r="M945" s="110">
        <f t="shared" si="294"/>
        <v>0</v>
      </c>
      <c r="N945" s="110">
        <f t="shared" si="291"/>
        <v>0</v>
      </c>
      <c r="O945" s="173">
        <f t="shared" si="292"/>
        <v>0</v>
      </c>
      <c r="P945" s="174">
        <f t="shared" si="293"/>
        <v>0</v>
      </c>
    </row>
    <row r="946" spans="1:16" ht="63" hidden="1" outlineLevel="1">
      <c r="A946" s="185">
        <f t="shared" si="285"/>
        <v>10.3</v>
      </c>
      <c r="B946" s="186" t="str">
        <f t="shared" si="284"/>
        <v>Procurement of 02 Nos of M/s Torishima, Japan make, 350 KW, 6.6KV, Boiler Circulating Water (BCW) Pump Motors (without pump casing) with 02 lots of recommended Electrical &amp; C&amp;I spares for Bhusawal and Khaparkheda TPS 500MW.</v>
      </c>
      <c r="C946" s="45" t="str">
        <f t="shared" si="286"/>
        <v>MERC/CAPEX/20172018/4782</v>
      </c>
      <c r="D946" s="160">
        <f t="shared" si="286"/>
        <v>43067</v>
      </c>
      <c r="E946" s="110">
        <f t="shared" si="286"/>
        <v>4.24</v>
      </c>
      <c r="F946" s="109">
        <f t="shared" si="287"/>
        <v>4.6696428000000001</v>
      </c>
      <c r="G946" s="109">
        <f t="shared" si="288"/>
        <v>4.6696428000000001</v>
      </c>
      <c r="H946" s="110">
        <f t="shared" si="289"/>
        <v>0</v>
      </c>
      <c r="I946" s="109">
        <f>'F4.2'!Y26</f>
        <v>0</v>
      </c>
      <c r="J946" s="109">
        <f>'F4.2'!AX26</f>
        <v>0</v>
      </c>
      <c r="K946" s="110"/>
      <c r="L946" s="110"/>
      <c r="M946" s="110">
        <f t="shared" si="294"/>
        <v>0</v>
      </c>
      <c r="N946" s="110">
        <f t="shared" si="291"/>
        <v>0</v>
      </c>
      <c r="O946" s="173">
        <f t="shared" si="292"/>
        <v>0</v>
      </c>
      <c r="P946" s="174">
        <f t="shared" si="293"/>
        <v>0</v>
      </c>
    </row>
    <row r="947" spans="1:16" ht="31.5" hidden="1" outlineLevel="1">
      <c r="A947" s="185">
        <f t="shared" si="285"/>
        <v>10.4</v>
      </c>
      <c r="B947" s="186" t="str">
        <f t="shared" si="284"/>
        <v>Procurement of complete ACVF drive module comprising of 2 Nos. of Supply and 3 Nos. of  Inverter modules for GEHO pumps</v>
      </c>
      <c r="C947" s="45" t="str">
        <f t="shared" si="286"/>
        <v>MERC/CAPEX/20172018/4782</v>
      </c>
      <c r="D947" s="160">
        <f t="shared" si="286"/>
        <v>43067</v>
      </c>
      <c r="E947" s="110">
        <f t="shared" si="286"/>
        <v>0.95</v>
      </c>
      <c r="F947" s="109">
        <f t="shared" si="287"/>
        <v>0.92864275500000004</v>
      </c>
      <c r="G947" s="109">
        <f t="shared" si="288"/>
        <v>0.92864275500000004</v>
      </c>
      <c r="H947" s="110">
        <f t="shared" si="289"/>
        <v>0</v>
      </c>
      <c r="I947" s="109">
        <f>'F4.2'!Y27</f>
        <v>0</v>
      </c>
      <c r="J947" s="109">
        <f>'F4.2'!AX27</f>
        <v>0</v>
      </c>
      <c r="K947" s="110"/>
      <c r="L947" s="110"/>
      <c r="M947" s="110">
        <f t="shared" si="294"/>
        <v>0</v>
      </c>
      <c r="N947" s="110">
        <f t="shared" si="291"/>
        <v>0</v>
      </c>
      <c r="O947" s="173">
        <f t="shared" si="292"/>
        <v>0</v>
      </c>
      <c r="P947" s="174">
        <f t="shared" si="293"/>
        <v>0</v>
      </c>
    </row>
    <row r="948" spans="1:16" ht="31.5" hidden="1" outlineLevel="1">
      <c r="A948" s="185">
        <f t="shared" si="285"/>
        <v>10.5</v>
      </c>
      <c r="B948" s="186" t="str">
        <f t="shared" si="284"/>
        <v>Supply, erection and commissioning of 24VDC, 100A Float &amp; Float cum Boost Battery Charger with 325Ah Battery Bank for CWPH at BTPS 2x500 MW.</v>
      </c>
      <c r="C948" s="45" t="str">
        <f t="shared" si="286"/>
        <v>MERC/CAPEX/20172018/4782</v>
      </c>
      <c r="D948" s="160">
        <f t="shared" si="286"/>
        <v>43067</v>
      </c>
      <c r="E948" s="110">
        <f t="shared" si="286"/>
        <v>0.15</v>
      </c>
      <c r="F948" s="109">
        <f t="shared" si="287"/>
        <v>0.157884</v>
      </c>
      <c r="G948" s="109">
        <f t="shared" si="288"/>
        <v>0.157884</v>
      </c>
      <c r="H948" s="110">
        <f t="shared" si="289"/>
        <v>0</v>
      </c>
      <c r="I948" s="109">
        <f>'F4.2'!Y28</f>
        <v>0</v>
      </c>
      <c r="J948" s="109">
        <f>'F4.2'!AX28</f>
        <v>0</v>
      </c>
      <c r="K948" s="110"/>
      <c r="L948" s="110"/>
      <c r="M948" s="110">
        <f t="shared" si="294"/>
        <v>0</v>
      </c>
      <c r="N948" s="110">
        <f t="shared" si="291"/>
        <v>0</v>
      </c>
      <c r="O948" s="173">
        <f t="shared" si="292"/>
        <v>0</v>
      </c>
      <c r="P948" s="174">
        <f t="shared" si="293"/>
        <v>0</v>
      </c>
    </row>
    <row r="949" spans="1:16" ht="15.75" hidden="1" outlineLevel="1">
      <c r="A949" s="185">
        <f t="shared" si="285"/>
        <v>0</v>
      </c>
      <c r="B949" s="186" t="str">
        <f t="shared" si="284"/>
        <v xml:space="preserve">IDC </v>
      </c>
      <c r="C949" s="45" t="str">
        <f t="shared" si="286"/>
        <v>MERC/CAPEX/20172018/4782</v>
      </c>
      <c r="D949" s="160">
        <f t="shared" si="286"/>
        <v>43067</v>
      </c>
      <c r="E949" s="110">
        <f t="shared" si="286"/>
        <v>0</v>
      </c>
      <c r="F949" s="109">
        <f t="shared" si="287"/>
        <v>0</v>
      </c>
      <c r="G949" s="109">
        <f t="shared" si="288"/>
        <v>0</v>
      </c>
      <c r="H949" s="110">
        <f t="shared" si="289"/>
        <v>0</v>
      </c>
      <c r="I949" s="109">
        <f>'F4.2'!Y29</f>
        <v>0</v>
      </c>
      <c r="J949" s="109">
        <f>'F4.2'!AX29</f>
        <v>0</v>
      </c>
      <c r="K949" s="110"/>
      <c r="L949" s="110"/>
      <c r="M949" s="110">
        <f t="shared" si="294"/>
        <v>0</v>
      </c>
      <c r="N949" s="110">
        <f t="shared" si="291"/>
        <v>0</v>
      </c>
      <c r="O949" s="173">
        <f t="shared" si="292"/>
        <v>0</v>
      </c>
      <c r="P949" s="174">
        <f t="shared" si="293"/>
        <v>0</v>
      </c>
    </row>
    <row r="950" spans="1:16" ht="15.75" hidden="1" outlineLevel="1">
      <c r="A950" s="177">
        <f t="shared" si="285"/>
        <v>11</v>
      </c>
      <c r="B950" s="178" t="str">
        <f t="shared" si="284"/>
        <v>Various schemes for renovation of colony at Bhusawal TPS</v>
      </c>
      <c r="C950" s="40" t="str">
        <f t="shared" ref="C950:E969" si="295">C720</f>
        <v>MERC/CAPEX/20172018/0221</v>
      </c>
      <c r="D950" s="159">
        <f t="shared" si="295"/>
        <v>43143</v>
      </c>
      <c r="E950" s="109">
        <f t="shared" si="295"/>
        <v>19.334125999999998</v>
      </c>
      <c r="F950" s="109">
        <f t="shared" si="287"/>
        <v>0</v>
      </c>
      <c r="G950" s="109">
        <f t="shared" si="288"/>
        <v>0</v>
      </c>
      <c r="H950" s="109">
        <f t="shared" si="289"/>
        <v>0</v>
      </c>
      <c r="I950" s="109">
        <f>'F4.2'!Y30</f>
        <v>0</v>
      </c>
      <c r="J950" s="109">
        <f>'F4.2'!AX30</f>
        <v>0</v>
      </c>
      <c r="K950" s="109"/>
      <c r="L950" s="109"/>
      <c r="M950" s="109">
        <f t="shared" si="294"/>
        <v>0</v>
      </c>
      <c r="N950" s="109">
        <f t="shared" si="291"/>
        <v>0</v>
      </c>
      <c r="O950" s="173">
        <f t="shared" si="292"/>
        <v>0</v>
      </c>
      <c r="P950" s="174">
        <f t="shared" si="293"/>
        <v>0</v>
      </c>
    </row>
    <row r="951" spans="1:16" ht="15.75" hidden="1" outlineLevel="1">
      <c r="A951" s="185">
        <f t="shared" si="285"/>
        <v>11.1</v>
      </c>
      <c r="B951" s="186" t="str">
        <f t="shared" si="284"/>
        <v>Renovation of staff quarters &amp; related work at BTPS Deepnagar</v>
      </c>
      <c r="C951" s="45" t="str">
        <f t="shared" si="295"/>
        <v>MERC/CAPEX/20172018/0221</v>
      </c>
      <c r="D951" s="160">
        <f t="shared" si="295"/>
        <v>43143</v>
      </c>
      <c r="E951" s="110">
        <f t="shared" si="295"/>
        <v>7.0209999999999999</v>
      </c>
      <c r="F951" s="109">
        <f t="shared" si="287"/>
        <v>5.45837182</v>
      </c>
      <c r="G951" s="109">
        <f t="shared" si="288"/>
        <v>5.45837182</v>
      </c>
      <c r="H951" s="110">
        <f t="shared" si="289"/>
        <v>0</v>
      </c>
      <c r="I951" s="109">
        <f>'F4.2'!Y31</f>
        <v>0</v>
      </c>
      <c r="J951" s="109">
        <f>'F4.2'!AX31</f>
        <v>0</v>
      </c>
      <c r="K951" s="110"/>
      <c r="L951" s="110"/>
      <c r="M951" s="110">
        <f t="shared" si="294"/>
        <v>0</v>
      </c>
      <c r="N951" s="110">
        <f t="shared" si="291"/>
        <v>0</v>
      </c>
      <c r="O951" s="173">
        <f t="shared" si="292"/>
        <v>0</v>
      </c>
      <c r="P951" s="174">
        <f t="shared" si="293"/>
        <v>0</v>
      </c>
    </row>
    <row r="952" spans="1:16" ht="15.75" hidden="1" outlineLevel="1">
      <c r="A952" s="185">
        <f t="shared" si="285"/>
        <v>11.2</v>
      </c>
      <c r="B952" s="186" t="str">
        <f t="shared" si="284"/>
        <v>Colony Internal Roads at BTPS, Deepnagar</v>
      </c>
      <c r="C952" s="45" t="str">
        <f t="shared" si="295"/>
        <v>MERC/CAPEX/20172018/0221</v>
      </c>
      <c r="D952" s="160">
        <f t="shared" si="295"/>
        <v>43143</v>
      </c>
      <c r="E952" s="110">
        <f t="shared" si="295"/>
        <v>3.85</v>
      </c>
      <c r="F952" s="109">
        <f t="shared" si="287"/>
        <v>3.2500731940000001</v>
      </c>
      <c r="G952" s="109">
        <f t="shared" si="288"/>
        <v>3.2514022229999999</v>
      </c>
      <c r="H952" s="110">
        <f t="shared" si="289"/>
        <v>-1.3290289999998706E-3</v>
      </c>
      <c r="I952" s="109">
        <f>'F4.2'!Y32</f>
        <v>0</v>
      </c>
      <c r="J952" s="109">
        <f>'F4.2'!AX32</f>
        <v>0</v>
      </c>
      <c r="K952" s="110"/>
      <c r="L952" s="110"/>
      <c r="M952" s="110">
        <f t="shared" si="294"/>
        <v>0</v>
      </c>
      <c r="N952" s="110">
        <f t="shared" si="291"/>
        <v>-1.3290289999998706E-3</v>
      </c>
      <c r="O952" s="173">
        <f t="shared" si="292"/>
        <v>0</v>
      </c>
      <c r="P952" s="174">
        <f t="shared" si="293"/>
        <v>0</v>
      </c>
    </row>
    <row r="953" spans="1:16" ht="15.75" hidden="1" outlineLevel="1">
      <c r="A953" s="185">
        <f t="shared" si="285"/>
        <v>11.3</v>
      </c>
      <c r="B953" s="186" t="str">
        <f t="shared" si="284"/>
        <v>Water supply , sanitary &amp; drainage works at BTPS, Deepnagar</v>
      </c>
      <c r="C953" s="45" t="str">
        <f t="shared" si="295"/>
        <v>MERC/CAPEX/20172018/0221</v>
      </c>
      <c r="D953" s="160">
        <f t="shared" si="295"/>
        <v>43143</v>
      </c>
      <c r="E953" s="110">
        <f t="shared" si="295"/>
        <v>7.3</v>
      </c>
      <c r="F953" s="109">
        <f t="shared" si="287"/>
        <v>5.8360794</v>
      </c>
      <c r="G953" s="109">
        <f t="shared" si="288"/>
        <v>5.8108501159999992</v>
      </c>
      <c r="H953" s="110">
        <f t="shared" si="289"/>
        <v>2.5229284000000796E-2</v>
      </c>
      <c r="I953" s="109">
        <f>'F4.2'!Y33</f>
        <v>0</v>
      </c>
      <c r="J953" s="109">
        <f>'F4.2'!AX33</f>
        <v>0</v>
      </c>
      <c r="K953" s="110"/>
      <c r="L953" s="110"/>
      <c r="M953" s="110">
        <f t="shared" si="294"/>
        <v>0</v>
      </c>
      <c r="N953" s="110">
        <f t="shared" si="291"/>
        <v>2.5229284000000796E-2</v>
      </c>
      <c r="O953" s="173">
        <f t="shared" si="292"/>
        <v>0</v>
      </c>
      <c r="P953" s="174">
        <f t="shared" si="293"/>
        <v>0</v>
      </c>
    </row>
    <row r="954" spans="1:16" ht="15.75" hidden="1" outlineLevel="1">
      <c r="A954" s="185">
        <f t="shared" si="285"/>
        <v>11.4</v>
      </c>
      <c r="B954" s="186" t="str">
        <f t="shared" si="284"/>
        <v>Plinth protection to existing buildings at BTPS, Deepnagar</v>
      </c>
      <c r="C954" s="45" t="str">
        <f t="shared" si="295"/>
        <v>MERC/CAPEX/20172018/0221</v>
      </c>
      <c r="D954" s="160">
        <f t="shared" si="295"/>
        <v>43143</v>
      </c>
      <c r="E954" s="110">
        <f t="shared" si="295"/>
        <v>1.1631259999999999</v>
      </c>
      <c r="F954" s="109">
        <f t="shared" si="287"/>
        <v>0.91823160000000004</v>
      </c>
      <c r="G954" s="109">
        <f t="shared" si="288"/>
        <v>0.91823162200000008</v>
      </c>
      <c r="H954" s="110">
        <f t="shared" si="289"/>
        <v>-2.2000000043931323E-8</v>
      </c>
      <c r="I954" s="109">
        <f>'F4.2'!Y34</f>
        <v>0</v>
      </c>
      <c r="J954" s="109">
        <f>'F4.2'!AX34</f>
        <v>0</v>
      </c>
      <c r="K954" s="110"/>
      <c r="L954" s="110"/>
      <c r="M954" s="110">
        <f t="shared" si="294"/>
        <v>0</v>
      </c>
      <c r="N954" s="110">
        <f t="shared" si="291"/>
        <v>-2.2000000043931323E-8</v>
      </c>
      <c r="O954" s="173">
        <f t="shared" si="292"/>
        <v>0</v>
      </c>
      <c r="P954" s="174">
        <f t="shared" si="293"/>
        <v>0</v>
      </c>
    </row>
    <row r="955" spans="1:16" ht="47.25" hidden="1" outlineLevel="1">
      <c r="A955" s="177">
        <f t="shared" si="285"/>
        <v>12</v>
      </c>
      <c r="B955" s="178" t="str">
        <f t="shared" si="284"/>
        <v>Pipeline from River Water Pump House (RWPH) to aquaduct over Bhogawati River and Other allied power house road works under DPR scheme at BTPS, Bhusawal</v>
      </c>
      <c r="C955" s="40" t="str">
        <f t="shared" si="295"/>
        <v>MERC/CAPEX/2018-2019/0104</v>
      </c>
      <c r="D955" s="159">
        <f t="shared" si="295"/>
        <v>43559</v>
      </c>
      <c r="E955" s="109">
        <f t="shared" si="295"/>
        <v>13.1172</v>
      </c>
      <c r="F955" s="109">
        <f t="shared" si="287"/>
        <v>0</v>
      </c>
      <c r="G955" s="109">
        <f t="shared" si="288"/>
        <v>0</v>
      </c>
      <c r="H955" s="109">
        <f t="shared" si="289"/>
        <v>0</v>
      </c>
      <c r="I955" s="109">
        <f>'F4.2'!Y35</f>
        <v>0</v>
      </c>
      <c r="J955" s="109">
        <f>'F4.2'!AX35</f>
        <v>0</v>
      </c>
      <c r="K955" s="109"/>
      <c r="L955" s="109"/>
      <c r="M955" s="109">
        <f t="shared" si="294"/>
        <v>0</v>
      </c>
      <c r="N955" s="109">
        <f t="shared" si="291"/>
        <v>0</v>
      </c>
      <c r="O955" s="173">
        <f t="shared" si="292"/>
        <v>0</v>
      </c>
      <c r="P955" s="174">
        <f t="shared" si="293"/>
        <v>0</v>
      </c>
    </row>
    <row r="956" spans="1:16" ht="47.25" hidden="1" outlineLevel="1">
      <c r="A956" s="263">
        <f t="shared" si="285"/>
        <v>12.1</v>
      </c>
      <c r="B956" s="264" t="str">
        <f t="shared" si="284"/>
        <v>Providing supplying laying, jointing, testing and commissioning of 1650 mm Ø ID 8 mm thick M.S. pipeline for raw water supply from RWPH to aquaduct over Bhogawati river at, BTPS, Bhusawal.</v>
      </c>
      <c r="C956" s="45" t="str">
        <f t="shared" si="295"/>
        <v>MERC/CAPEX/2018-2019/0104</v>
      </c>
      <c r="D956" s="160">
        <f t="shared" si="295"/>
        <v>43559</v>
      </c>
      <c r="E956" s="110">
        <f t="shared" si="295"/>
        <v>7.2569999999999997</v>
      </c>
      <c r="F956" s="109">
        <f t="shared" si="287"/>
        <v>0</v>
      </c>
      <c r="G956" s="109">
        <f t="shared" si="288"/>
        <v>0</v>
      </c>
      <c r="H956" s="110">
        <f t="shared" si="289"/>
        <v>0</v>
      </c>
      <c r="I956" s="109">
        <f>'F4.2'!Y36</f>
        <v>0</v>
      </c>
      <c r="J956" s="109">
        <f>'F4.2'!AX36</f>
        <v>0</v>
      </c>
      <c r="K956" s="110"/>
      <c r="L956" s="110"/>
      <c r="M956" s="110">
        <f t="shared" si="294"/>
        <v>0</v>
      </c>
      <c r="N956" s="110">
        <f t="shared" si="291"/>
        <v>0</v>
      </c>
      <c r="O956" s="173">
        <f t="shared" si="292"/>
        <v>0</v>
      </c>
      <c r="P956" s="174">
        <f t="shared" si="293"/>
        <v>0</v>
      </c>
    </row>
    <row r="957" spans="1:16" ht="31.5" hidden="1" outlineLevel="1">
      <c r="A957" s="263">
        <f t="shared" si="285"/>
        <v>12.2</v>
      </c>
      <c r="B957" s="264" t="str">
        <f t="shared" si="284"/>
        <v>Construction of WBM and Bituminous road along inlet &amp; outlet canals and concreate road along periphery of Major store at BTPS, Bhusawal.</v>
      </c>
      <c r="C957" s="45" t="str">
        <f t="shared" si="295"/>
        <v>MERC/CAPEX/2018-2019/0104</v>
      </c>
      <c r="D957" s="160">
        <f t="shared" si="295"/>
        <v>43559</v>
      </c>
      <c r="E957" s="110">
        <f t="shared" si="295"/>
        <v>4.22</v>
      </c>
      <c r="F957" s="109">
        <f t="shared" si="287"/>
        <v>3.8304708600000001</v>
      </c>
      <c r="G957" s="109">
        <f t="shared" si="288"/>
        <v>3.8304708869999997</v>
      </c>
      <c r="H957" s="110">
        <f t="shared" si="289"/>
        <v>-2.6999999569454758E-8</v>
      </c>
      <c r="I957" s="109">
        <f>'F4.2'!Y37</f>
        <v>0</v>
      </c>
      <c r="J957" s="109">
        <f>'F4.2'!AX37</f>
        <v>0</v>
      </c>
      <c r="K957" s="110"/>
      <c r="L957" s="110"/>
      <c r="M957" s="110">
        <f t="shared" si="294"/>
        <v>0</v>
      </c>
      <c r="N957" s="110">
        <f t="shared" si="291"/>
        <v>-2.6999999569454758E-8</v>
      </c>
      <c r="O957" s="173">
        <f t="shared" si="292"/>
        <v>0</v>
      </c>
      <c r="P957" s="174">
        <f t="shared" si="293"/>
        <v>0</v>
      </c>
    </row>
    <row r="958" spans="1:16" ht="31.5" hidden="1" outlineLevel="1">
      <c r="A958" s="185">
        <f t="shared" si="285"/>
        <v>12.3</v>
      </c>
      <c r="B958" s="186" t="str">
        <f t="shared" si="284"/>
        <v>Work of construction of self-supporting steel roofing system for a major store godown shed of span 25M at BTPS, Deepnagar.</v>
      </c>
      <c r="C958" s="45" t="str">
        <f t="shared" si="295"/>
        <v>MERC/CAPEX/2018-2019/0104</v>
      </c>
      <c r="D958" s="160">
        <f t="shared" si="295"/>
        <v>43559</v>
      </c>
      <c r="E958" s="110">
        <f t="shared" si="295"/>
        <v>1.6401999999999999</v>
      </c>
      <c r="F958" s="109">
        <f t="shared" si="287"/>
        <v>0.27</v>
      </c>
      <c r="G958" s="109">
        <f t="shared" si="288"/>
        <v>1.6376399460000002</v>
      </c>
      <c r="H958" s="110">
        <f t="shared" si="289"/>
        <v>-1.3676399460000002</v>
      </c>
      <c r="I958" s="109">
        <f>'F4.2'!Y38</f>
        <v>0</v>
      </c>
      <c r="J958" s="109">
        <f>'F4.2'!AX38</f>
        <v>0</v>
      </c>
      <c r="K958" s="110"/>
      <c r="L958" s="110"/>
      <c r="M958" s="110">
        <f t="shared" si="294"/>
        <v>0</v>
      </c>
      <c r="N958" s="110">
        <f t="shared" si="291"/>
        <v>-1.3676399460000002</v>
      </c>
      <c r="O958" s="173">
        <f t="shared" si="292"/>
        <v>0</v>
      </c>
      <c r="P958" s="174">
        <f t="shared" si="293"/>
        <v>0</v>
      </c>
    </row>
    <row r="959" spans="1:16" ht="15.75" hidden="1" outlineLevel="1">
      <c r="A959" s="263">
        <f t="shared" si="285"/>
        <v>0</v>
      </c>
      <c r="B959" s="264" t="str">
        <f t="shared" si="284"/>
        <v>IDC</v>
      </c>
      <c r="C959" s="45" t="str">
        <f t="shared" si="295"/>
        <v>MERC/CAPEX/2018-2019/0104</v>
      </c>
      <c r="D959" s="160">
        <f t="shared" si="295"/>
        <v>43559</v>
      </c>
      <c r="E959" s="110">
        <f t="shared" si="295"/>
        <v>0</v>
      </c>
      <c r="F959" s="109">
        <f t="shared" si="287"/>
        <v>0.14917520000000001</v>
      </c>
      <c r="G959" s="109">
        <f t="shared" si="288"/>
        <v>0.14917520000000001</v>
      </c>
      <c r="H959" s="110">
        <f t="shared" si="289"/>
        <v>0</v>
      </c>
      <c r="I959" s="109">
        <f>'F4.2'!Y39</f>
        <v>0</v>
      </c>
      <c r="J959" s="109">
        <f>'F4.2'!AX39</f>
        <v>0</v>
      </c>
      <c r="K959" s="110"/>
      <c r="L959" s="110"/>
      <c r="M959" s="110">
        <f t="shared" si="294"/>
        <v>0</v>
      </c>
      <c r="N959" s="110">
        <f t="shared" si="291"/>
        <v>0</v>
      </c>
      <c r="O959" s="173">
        <f t="shared" si="292"/>
        <v>0</v>
      </c>
      <c r="P959" s="174">
        <f t="shared" si="293"/>
        <v>0</v>
      </c>
    </row>
    <row r="960" spans="1:16" ht="47.25" hidden="1" outlineLevel="1">
      <c r="A960" s="177">
        <f t="shared" si="285"/>
        <v>13</v>
      </c>
      <c r="B960" s="178" t="str">
        <f t="shared" ref="B960:B991" si="296">B730</f>
        <v>Supply, erection, commissioning &amp; site testing of 220 V, 2035 AH, Station Battery Sets (4 Nos.) and 24 V, 2250 AH, SG/TG &amp; BOP Battery Sets (8 Nos.) for U# 4 &amp; 5 along with accessories at 2 x 500 MW BTPS, Bhusawal</v>
      </c>
      <c r="C960" s="40" t="str">
        <f t="shared" si="295"/>
        <v>MERC/CAPEX/2017-2018/1226</v>
      </c>
      <c r="D960" s="159">
        <f t="shared" si="295"/>
        <v>43322</v>
      </c>
      <c r="E960" s="109">
        <f t="shared" si="295"/>
        <v>11.59</v>
      </c>
      <c r="F960" s="109">
        <f t="shared" si="287"/>
        <v>0</v>
      </c>
      <c r="G960" s="109">
        <f t="shared" si="288"/>
        <v>0</v>
      </c>
      <c r="H960" s="109">
        <f t="shared" si="289"/>
        <v>0</v>
      </c>
      <c r="I960" s="109">
        <f>'F4.2'!Y40</f>
        <v>0</v>
      </c>
      <c r="J960" s="109">
        <f>'F4.2'!AX40</f>
        <v>0</v>
      </c>
      <c r="K960" s="109"/>
      <c r="L960" s="109"/>
      <c r="M960" s="109">
        <f t="shared" si="294"/>
        <v>0</v>
      </c>
      <c r="N960" s="109">
        <f t="shared" si="291"/>
        <v>0</v>
      </c>
      <c r="O960" s="173">
        <f t="shared" si="292"/>
        <v>0</v>
      </c>
      <c r="P960" s="174">
        <f t="shared" si="293"/>
        <v>0</v>
      </c>
    </row>
    <row r="961" spans="1:16" ht="47.25" hidden="1" outlineLevel="1">
      <c r="A961" s="185">
        <f t="shared" si="285"/>
        <v>13.1</v>
      </c>
      <c r="B961" s="186" t="str">
        <f t="shared" si="296"/>
        <v>Supply, erection, commissioning &amp; site testing of 220V, 2035 AH Station Battery Sets (02 Nos.) and 24V, 2250AH, SG/TG &amp; BOP Battery Set (04 Nos.) along with accessories for Unit No.5 at BTPS 2x500MW.</v>
      </c>
      <c r="C961" s="45" t="str">
        <f t="shared" si="295"/>
        <v>MERC/CAPEX/2017-2018/1226</v>
      </c>
      <c r="D961" s="160">
        <f t="shared" si="295"/>
        <v>43322</v>
      </c>
      <c r="E961" s="110">
        <f t="shared" si="295"/>
        <v>5.7949999999999999</v>
      </c>
      <c r="F961" s="109">
        <f t="shared" si="287"/>
        <v>6.3739579500000003</v>
      </c>
      <c r="G961" s="109">
        <f t="shared" si="288"/>
        <v>6.3739579500000003</v>
      </c>
      <c r="H961" s="110">
        <f t="shared" si="289"/>
        <v>0</v>
      </c>
      <c r="I961" s="109">
        <f>'F4.2'!Y41</f>
        <v>0</v>
      </c>
      <c r="J961" s="109">
        <f>'F4.2'!AX41</f>
        <v>0</v>
      </c>
      <c r="K961" s="110"/>
      <c r="L961" s="110"/>
      <c r="M961" s="110">
        <f t="shared" si="294"/>
        <v>0</v>
      </c>
      <c r="N961" s="110">
        <f t="shared" si="291"/>
        <v>0</v>
      </c>
      <c r="O961" s="173">
        <f t="shared" si="292"/>
        <v>0</v>
      </c>
      <c r="P961" s="174">
        <f t="shared" si="293"/>
        <v>0</v>
      </c>
    </row>
    <row r="962" spans="1:16" ht="47.25" hidden="1" outlineLevel="1">
      <c r="A962" s="185">
        <f t="shared" ref="A962:A993" si="297">A732</f>
        <v>13.2</v>
      </c>
      <c r="B962" s="186" t="str">
        <f t="shared" si="296"/>
        <v>Supply, erection, commissioning &amp; site testing of 220V, 2035 AH Station Battery Sets (02 Nos.) and 24V, 2250AH, SG/TG &amp; BOP Battery Set (04 Nos.) along with accessories for Unit No.4 at BTPS 2x500MW.</v>
      </c>
      <c r="C962" s="45" t="str">
        <f t="shared" si="295"/>
        <v>MERC/CAPEX/2017-2018/1226</v>
      </c>
      <c r="D962" s="160">
        <f t="shared" si="295"/>
        <v>43322</v>
      </c>
      <c r="E962" s="110">
        <f t="shared" si="295"/>
        <v>5.7949999999999999</v>
      </c>
      <c r="F962" s="109">
        <f t="shared" ref="F962:F993" si="298">F732+I732</f>
        <v>6.3227326000000001</v>
      </c>
      <c r="G962" s="109">
        <f t="shared" ref="G962:G993" si="299">G732+M732</f>
        <v>6.3227326000000001</v>
      </c>
      <c r="H962" s="110">
        <f t="shared" si="289"/>
        <v>0</v>
      </c>
      <c r="I962" s="109">
        <f>'F4.2'!Y42</f>
        <v>0</v>
      </c>
      <c r="J962" s="109">
        <f>'F4.2'!AX42</f>
        <v>0</v>
      </c>
      <c r="K962" s="110"/>
      <c r="L962" s="110"/>
      <c r="M962" s="110">
        <f t="shared" si="294"/>
        <v>0</v>
      </c>
      <c r="N962" s="110">
        <f t="shared" si="291"/>
        <v>0</v>
      </c>
      <c r="O962" s="173">
        <f t="shared" si="292"/>
        <v>0</v>
      </c>
      <c r="P962" s="174">
        <f t="shared" si="293"/>
        <v>0</v>
      </c>
    </row>
    <row r="963" spans="1:16" ht="31.5" hidden="1" outlineLevel="1">
      <c r="A963" s="177">
        <f t="shared" si="297"/>
        <v>15</v>
      </c>
      <c r="B963" s="178" t="str">
        <f t="shared" si="296"/>
        <v>Flue Gas Desulphurization (FGD) System for 500 MW Units (Total 8 Nos) of MSPGCL</v>
      </c>
      <c r="C963" s="40" t="str">
        <f t="shared" si="295"/>
        <v>MERC/CAPEX/2020-2021/WFH/SBR/45</v>
      </c>
      <c r="D963" s="159">
        <f t="shared" si="295"/>
        <v>44232</v>
      </c>
      <c r="E963" s="109">
        <f t="shared" si="295"/>
        <v>869.5</v>
      </c>
      <c r="F963" s="109">
        <f t="shared" si="298"/>
        <v>0</v>
      </c>
      <c r="G963" s="109">
        <f t="shared" si="299"/>
        <v>0</v>
      </c>
      <c r="H963" s="109">
        <f t="shared" si="289"/>
        <v>0</v>
      </c>
      <c r="I963" s="109">
        <f>'F4.2'!Y43</f>
        <v>0</v>
      </c>
      <c r="J963" s="109">
        <f>'F4.2'!AX43</f>
        <v>0</v>
      </c>
      <c r="K963" s="109"/>
      <c r="L963" s="109"/>
      <c r="M963" s="109">
        <f t="shared" si="294"/>
        <v>0</v>
      </c>
      <c r="N963" s="109">
        <f t="shared" si="291"/>
        <v>0</v>
      </c>
      <c r="O963" s="173">
        <f t="shared" si="292"/>
        <v>0</v>
      </c>
      <c r="P963" s="174">
        <f t="shared" si="293"/>
        <v>0</v>
      </c>
    </row>
    <row r="964" spans="1:16" ht="31.5" hidden="1" outlineLevel="1">
      <c r="A964" s="194">
        <f t="shared" si="297"/>
        <v>15.1</v>
      </c>
      <c r="B964" s="195" t="str">
        <f t="shared" si="296"/>
        <v>Flue Gas Desulphurization (FGD) System for Bhusawal Unit 4-5</v>
      </c>
      <c r="C964" s="49" t="str">
        <f t="shared" si="295"/>
        <v>MERC/CAPEX/2020-2021/WFH/SBR/45</v>
      </c>
      <c r="D964" s="160">
        <f t="shared" si="295"/>
        <v>44232</v>
      </c>
      <c r="E964" s="111">
        <f t="shared" si="295"/>
        <v>830.4</v>
      </c>
      <c r="F964" s="109">
        <f t="shared" si="298"/>
        <v>594.41000000000008</v>
      </c>
      <c r="G964" s="109">
        <f t="shared" si="299"/>
        <v>594.41000000000008</v>
      </c>
      <c r="H964" s="111">
        <f t="shared" si="289"/>
        <v>0</v>
      </c>
      <c r="I964" s="109">
        <f>'F4.2'!Y44</f>
        <v>254.75</v>
      </c>
      <c r="J964" s="109">
        <f>'F4.2'!AX44</f>
        <v>254.75</v>
      </c>
      <c r="K964" s="111"/>
      <c r="L964" s="111"/>
      <c r="M964" s="111">
        <f t="shared" si="294"/>
        <v>254.75</v>
      </c>
      <c r="N964" s="111">
        <f t="shared" si="291"/>
        <v>0</v>
      </c>
      <c r="O964" s="173">
        <f t="shared" si="292"/>
        <v>235.9899999999999</v>
      </c>
      <c r="P964" s="174">
        <f t="shared" si="293"/>
        <v>18.760000000000105</v>
      </c>
    </row>
    <row r="965" spans="1:16" ht="31.5" hidden="1" outlineLevel="1">
      <c r="A965" s="194">
        <f t="shared" si="297"/>
        <v>0</v>
      </c>
      <c r="B965" s="199" t="str">
        <f t="shared" si="296"/>
        <v>IDC</v>
      </c>
      <c r="C965" s="49" t="str">
        <f t="shared" si="295"/>
        <v>MERC/CAPEX/2020-2021/WFH/SBR/45</v>
      </c>
      <c r="D965" s="160">
        <f t="shared" si="295"/>
        <v>44232</v>
      </c>
      <c r="E965" s="111">
        <f t="shared" si="295"/>
        <v>39.1</v>
      </c>
      <c r="F965" s="109">
        <f t="shared" si="298"/>
        <v>0</v>
      </c>
      <c r="G965" s="109">
        <f t="shared" si="299"/>
        <v>0</v>
      </c>
      <c r="H965" s="111">
        <f t="shared" si="289"/>
        <v>0</v>
      </c>
      <c r="I965" s="109">
        <f>'F4.2'!Y45</f>
        <v>0</v>
      </c>
      <c r="J965" s="109">
        <f>'F4.2'!AX45</f>
        <v>0</v>
      </c>
      <c r="K965" s="111"/>
      <c r="L965" s="111"/>
      <c r="M965" s="111">
        <f t="shared" si="294"/>
        <v>0</v>
      </c>
      <c r="N965" s="111">
        <f t="shared" si="291"/>
        <v>0</v>
      </c>
      <c r="O965" s="173">
        <f t="shared" si="292"/>
        <v>0</v>
      </c>
      <c r="P965" s="174">
        <f t="shared" si="293"/>
        <v>0</v>
      </c>
    </row>
    <row r="966" spans="1:16" ht="31.5" hidden="1" outlineLevel="1">
      <c r="A966" s="177">
        <f t="shared" si="297"/>
        <v>16</v>
      </c>
      <c r="B966" s="178" t="str">
        <f t="shared" si="296"/>
        <v>Procurement of two BFP Cartridges &amp; one rotor of Turbine driven BFP &amp; at 500MW BTPS, Bhusawal</v>
      </c>
      <c r="C966" s="40" t="str">
        <f t="shared" si="295"/>
        <v>MERC/CAPEX/2020-2021/WFO/SBR/49</v>
      </c>
      <c r="D966" s="159">
        <f t="shared" si="295"/>
        <v>44263</v>
      </c>
      <c r="E966" s="109">
        <f t="shared" si="295"/>
        <v>10.520000000000001</v>
      </c>
      <c r="F966" s="109">
        <f t="shared" si="298"/>
        <v>0</v>
      </c>
      <c r="G966" s="109">
        <f t="shared" si="299"/>
        <v>0</v>
      </c>
      <c r="H966" s="109">
        <f t="shared" si="289"/>
        <v>0</v>
      </c>
      <c r="I966" s="109">
        <f>'F4.2'!Y46</f>
        <v>0</v>
      </c>
      <c r="J966" s="109">
        <f>'F4.2'!AX46</f>
        <v>0</v>
      </c>
      <c r="K966" s="109"/>
      <c r="L966" s="109"/>
      <c r="M966" s="109">
        <f t="shared" si="294"/>
        <v>0</v>
      </c>
      <c r="N966" s="109">
        <f t="shared" si="291"/>
        <v>0</v>
      </c>
      <c r="O966" s="173">
        <f t="shared" si="292"/>
        <v>0</v>
      </c>
      <c r="P966" s="174">
        <f t="shared" si="293"/>
        <v>0</v>
      </c>
    </row>
    <row r="967" spans="1:16" ht="31.5" hidden="1" outlineLevel="1">
      <c r="A967" s="194">
        <f t="shared" si="297"/>
        <v>16.100000000000001</v>
      </c>
      <c r="B967" s="199" t="str">
        <f t="shared" si="296"/>
        <v>Procurement of two BFP Cartridges at 500MW BTPS, Bhusawal</v>
      </c>
      <c r="C967" s="49" t="str">
        <f t="shared" si="295"/>
        <v>MERC/CAPEX/2020-2021/WFO/SBR/49</v>
      </c>
      <c r="D967" s="160">
        <f t="shared" si="295"/>
        <v>44263</v>
      </c>
      <c r="E967" s="111">
        <f t="shared" si="295"/>
        <v>3.84</v>
      </c>
      <c r="F967" s="109">
        <f t="shared" si="298"/>
        <v>2.2399997760000003</v>
      </c>
      <c r="G967" s="109">
        <f t="shared" si="299"/>
        <v>2.2399997760000003</v>
      </c>
      <c r="H967" s="111">
        <f t="shared" si="289"/>
        <v>0</v>
      </c>
      <c r="I967" s="109">
        <f>'F4.2'!Y47</f>
        <v>0</v>
      </c>
      <c r="J967" s="109">
        <f>'F4.2'!AX47</f>
        <v>0</v>
      </c>
      <c r="K967" s="111"/>
      <c r="L967" s="111"/>
      <c r="M967" s="111">
        <f t="shared" si="294"/>
        <v>0</v>
      </c>
      <c r="N967" s="111">
        <f t="shared" si="291"/>
        <v>0</v>
      </c>
      <c r="O967" s="173">
        <f t="shared" si="292"/>
        <v>0</v>
      </c>
      <c r="P967" s="174">
        <f t="shared" si="293"/>
        <v>0</v>
      </c>
    </row>
    <row r="968" spans="1:16" ht="31.5" hidden="1" outlineLevel="1">
      <c r="A968" s="194">
        <f t="shared" si="297"/>
        <v>16.2</v>
      </c>
      <c r="B968" s="199" t="str">
        <f t="shared" si="296"/>
        <v>Procurement of one rotor of Turbine driven BFP at 500MW BTPS, Bhusawal</v>
      </c>
      <c r="C968" s="49" t="str">
        <f t="shared" si="295"/>
        <v>MERC/CAPEX/2020-2021/WFO/SBR/49</v>
      </c>
      <c r="D968" s="160">
        <f t="shared" si="295"/>
        <v>44263</v>
      </c>
      <c r="E968" s="111">
        <f t="shared" si="295"/>
        <v>6.46</v>
      </c>
      <c r="F968" s="109">
        <f t="shared" si="298"/>
        <v>7.6135872999999998</v>
      </c>
      <c r="G968" s="109">
        <f t="shared" si="299"/>
        <v>7.6135872999999998</v>
      </c>
      <c r="H968" s="111">
        <f t="shared" si="289"/>
        <v>0</v>
      </c>
      <c r="I968" s="109">
        <f>'F4.2'!Y48</f>
        <v>0</v>
      </c>
      <c r="J968" s="109">
        <f>'F4.2'!AX48</f>
        <v>0</v>
      </c>
      <c r="K968" s="111"/>
      <c r="L968" s="111"/>
      <c r="M968" s="111">
        <f t="shared" si="294"/>
        <v>0</v>
      </c>
      <c r="N968" s="111">
        <f t="shared" si="291"/>
        <v>0</v>
      </c>
      <c r="O968" s="173">
        <f t="shared" si="292"/>
        <v>0</v>
      </c>
      <c r="P968" s="174">
        <f t="shared" si="293"/>
        <v>0</v>
      </c>
    </row>
    <row r="969" spans="1:16" ht="31.5" hidden="1" outlineLevel="1">
      <c r="A969" s="194">
        <f t="shared" si="297"/>
        <v>0</v>
      </c>
      <c r="B969" s="199" t="str">
        <f t="shared" si="296"/>
        <v>IDC</v>
      </c>
      <c r="C969" s="49" t="str">
        <f t="shared" si="295"/>
        <v>MERC/CAPEX/2020-2021/WFO/SBR/49</v>
      </c>
      <c r="D969" s="160">
        <f t="shared" si="295"/>
        <v>44263</v>
      </c>
      <c r="E969" s="111">
        <f t="shared" si="295"/>
        <v>0.22</v>
      </c>
      <c r="F969" s="109">
        <f t="shared" si="298"/>
        <v>0</v>
      </c>
      <c r="G969" s="109">
        <f t="shared" si="299"/>
        <v>0</v>
      </c>
      <c r="H969" s="111">
        <f t="shared" si="289"/>
        <v>0</v>
      </c>
      <c r="I969" s="109">
        <f>'F4.2'!Y49</f>
        <v>0</v>
      </c>
      <c r="J969" s="109">
        <f>'F4.2'!AX49</f>
        <v>0</v>
      </c>
      <c r="K969" s="111"/>
      <c r="L969" s="111"/>
      <c r="M969" s="111">
        <f t="shared" si="294"/>
        <v>0</v>
      </c>
      <c r="N969" s="111">
        <f t="shared" si="291"/>
        <v>0</v>
      </c>
      <c r="O969" s="173">
        <f t="shared" si="292"/>
        <v>0</v>
      </c>
      <c r="P969" s="174">
        <f t="shared" si="293"/>
        <v>0</v>
      </c>
    </row>
    <row r="970" spans="1:16" ht="31.5" hidden="1" outlineLevel="1">
      <c r="A970" s="177">
        <f t="shared" si="297"/>
        <v>17</v>
      </c>
      <c r="B970" s="178" t="str">
        <f t="shared" si="296"/>
        <v>CHP Improvement Schemes at 2X500MW, BTPS, Bhusawal</v>
      </c>
      <c r="C970" s="40" t="str">
        <f t="shared" ref="C970:E989" si="300">C740</f>
        <v>MERC/CAPEX/2020-2021/WFH/SBR/09</v>
      </c>
      <c r="D970" s="159">
        <f t="shared" si="300"/>
        <v>44357</v>
      </c>
      <c r="E970" s="109">
        <f t="shared" si="300"/>
        <v>21.22</v>
      </c>
      <c r="F970" s="109">
        <f t="shared" si="298"/>
        <v>0</v>
      </c>
      <c r="G970" s="109">
        <f t="shared" si="299"/>
        <v>0</v>
      </c>
      <c r="H970" s="109">
        <f t="shared" si="289"/>
        <v>0</v>
      </c>
      <c r="I970" s="109">
        <f>'F4.2'!Y50</f>
        <v>0</v>
      </c>
      <c r="J970" s="109">
        <f>'F4.2'!AX50</f>
        <v>0</v>
      </c>
      <c r="K970" s="109"/>
      <c r="L970" s="109"/>
      <c r="M970" s="109">
        <f t="shared" si="294"/>
        <v>0</v>
      </c>
      <c r="N970" s="109">
        <f t="shared" si="291"/>
        <v>0</v>
      </c>
      <c r="O970" s="173">
        <f t="shared" si="292"/>
        <v>0</v>
      </c>
      <c r="P970" s="174">
        <f t="shared" si="293"/>
        <v>0</v>
      </c>
    </row>
    <row r="971" spans="1:16" ht="31.5" hidden="1" outlineLevel="1">
      <c r="A971" s="194">
        <f t="shared" si="297"/>
        <v>17.100000000000001</v>
      </c>
      <c r="B971" s="199" t="str">
        <f t="shared" si="296"/>
        <v>Revamping of Apron Feeder in CHP at 2X500MW, BTPS</v>
      </c>
      <c r="C971" s="49" t="str">
        <f t="shared" si="300"/>
        <v>MERC/CAPEX/2020-2021/WFH/SBR/09</v>
      </c>
      <c r="D971" s="160">
        <f t="shared" si="300"/>
        <v>44357</v>
      </c>
      <c r="E971" s="111">
        <f t="shared" si="300"/>
        <v>4.67</v>
      </c>
      <c r="F971" s="109">
        <f t="shared" si="298"/>
        <v>4.6492000000000004</v>
      </c>
      <c r="G971" s="109">
        <f t="shared" si="299"/>
        <v>4.6492000000000004</v>
      </c>
      <c r="H971" s="111">
        <f t="shared" si="289"/>
        <v>0</v>
      </c>
      <c r="I971" s="109">
        <f>'F4.2'!Y51</f>
        <v>0</v>
      </c>
      <c r="J971" s="109">
        <f>'F4.2'!AX51</f>
        <v>0</v>
      </c>
      <c r="K971" s="111"/>
      <c r="L971" s="111"/>
      <c r="M971" s="111">
        <f t="shared" si="294"/>
        <v>0</v>
      </c>
      <c r="N971" s="111">
        <f t="shared" si="291"/>
        <v>0</v>
      </c>
      <c r="O971" s="173">
        <f t="shared" si="292"/>
        <v>0</v>
      </c>
      <c r="P971" s="174">
        <f t="shared" si="293"/>
        <v>0</v>
      </c>
    </row>
    <row r="972" spans="1:16" ht="31.5" hidden="1" outlineLevel="1">
      <c r="A972" s="194">
        <f t="shared" si="297"/>
        <v>17.2</v>
      </c>
      <c r="B972" s="199" t="str">
        <f t="shared" si="296"/>
        <v>Design, engineering, manufacturing, supply, Erection and commissioning of short conveyor from stack yard to belt feeder 112 in CHP 2x500MW BTPS.</v>
      </c>
      <c r="C972" s="49" t="str">
        <f t="shared" si="300"/>
        <v>MERC/CAPEX/2020-2021/WFH/SBR/09</v>
      </c>
      <c r="D972" s="160">
        <f t="shared" si="300"/>
        <v>44357</v>
      </c>
      <c r="E972" s="111">
        <f t="shared" si="300"/>
        <v>3.53</v>
      </c>
      <c r="F972" s="109">
        <f t="shared" si="298"/>
        <v>3.9647536259999998</v>
      </c>
      <c r="G972" s="109">
        <f t="shared" si="299"/>
        <v>3.9647536259999998</v>
      </c>
      <c r="H972" s="111">
        <f t="shared" si="289"/>
        <v>0</v>
      </c>
      <c r="I972" s="109">
        <f>'F4.2'!Y52</f>
        <v>0</v>
      </c>
      <c r="J972" s="109">
        <f>'F4.2'!AX52</f>
        <v>0</v>
      </c>
      <c r="K972" s="111"/>
      <c r="L972" s="111"/>
      <c r="M972" s="111">
        <f t="shared" si="294"/>
        <v>0</v>
      </c>
      <c r="N972" s="111">
        <f t="shared" si="291"/>
        <v>0</v>
      </c>
      <c r="O972" s="173">
        <f t="shared" si="292"/>
        <v>0</v>
      </c>
      <c r="P972" s="174">
        <f t="shared" si="293"/>
        <v>0</v>
      </c>
    </row>
    <row r="973" spans="1:16" ht="31.5" hidden="1" outlineLevel="1">
      <c r="A973" s="194">
        <f t="shared" si="297"/>
        <v>17.3</v>
      </c>
      <c r="B973" s="199" t="str">
        <f t="shared" si="296"/>
        <v>Design, engineering, manufacturing, supply, Erection and commissioning of stone grappler at Wagon Tippler No.3 in CHP 2x500MW BTPS.</v>
      </c>
      <c r="C973" s="49" t="str">
        <f t="shared" si="300"/>
        <v>MERC/CAPEX/2020-2021/WFH/SBR/09</v>
      </c>
      <c r="D973" s="160">
        <f t="shared" si="300"/>
        <v>44357</v>
      </c>
      <c r="E973" s="111">
        <f t="shared" si="300"/>
        <v>0.84</v>
      </c>
      <c r="F973" s="109">
        <f t="shared" si="298"/>
        <v>0.84</v>
      </c>
      <c r="G973" s="109">
        <f t="shared" si="299"/>
        <v>0.84</v>
      </c>
      <c r="H973" s="111">
        <f t="shared" si="289"/>
        <v>0</v>
      </c>
      <c r="I973" s="109">
        <f>'F4.2'!Y53</f>
        <v>0</v>
      </c>
      <c r="J973" s="109">
        <f>'F4.2'!AX53</f>
        <v>0</v>
      </c>
      <c r="K973" s="111"/>
      <c r="L973" s="111"/>
      <c r="M973" s="111">
        <f t="shared" si="294"/>
        <v>0</v>
      </c>
      <c r="N973" s="111">
        <f t="shared" si="291"/>
        <v>0</v>
      </c>
      <c r="O973" s="173">
        <f t="shared" si="292"/>
        <v>0</v>
      </c>
      <c r="P973" s="174">
        <f t="shared" si="293"/>
        <v>0</v>
      </c>
    </row>
    <row r="974" spans="1:16" ht="31.5" hidden="1" outlineLevel="1">
      <c r="A974" s="194">
        <f t="shared" si="297"/>
        <v>17.399999999999999</v>
      </c>
      <c r="B974" s="199" t="str">
        <f t="shared" si="296"/>
        <v>Procurement of suspended magnets in CHP 2x500MW BTPS.</v>
      </c>
      <c r="C974" s="49" t="str">
        <f t="shared" si="300"/>
        <v>MERC/CAPEX/2020-2021/WFH/SBR/09</v>
      </c>
      <c r="D974" s="160">
        <f t="shared" si="300"/>
        <v>44357</v>
      </c>
      <c r="E974" s="111">
        <f t="shared" si="300"/>
        <v>2.95</v>
      </c>
      <c r="F974" s="109">
        <f t="shared" si="298"/>
        <v>2.9470499999999999</v>
      </c>
      <c r="G974" s="109">
        <f t="shared" si="299"/>
        <v>2.9470499999999999</v>
      </c>
      <c r="H974" s="111">
        <f t="shared" si="289"/>
        <v>0</v>
      </c>
      <c r="I974" s="109">
        <f>'F4.2'!Y54</f>
        <v>0</v>
      </c>
      <c r="J974" s="109">
        <f>'F4.2'!AX54</f>
        <v>0</v>
      </c>
      <c r="K974" s="111"/>
      <c r="L974" s="111"/>
      <c r="M974" s="111">
        <f t="shared" si="294"/>
        <v>0</v>
      </c>
      <c r="N974" s="111">
        <f t="shared" si="291"/>
        <v>0</v>
      </c>
      <c r="O974" s="173">
        <f t="shared" si="292"/>
        <v>0</v>
      </c>
      <c r="P974" s="174">
        <f t="shared" si="293"/>
        <v>0</v>
      </c>
    </row>
    <row r="975" spans="1:16" ht="31.5" hidden="1" outlineLevel="1">
      <c r="A975" s="194">
        <f t="shared" si="297"/>
        <v>17.5</v>
      </c>
      <c r="B975" s="199" t="str">
        <f t="shared" si="296"/>
        <v>Supply, Erection And Commissioning of Electro-Mechanical Drive to Apron Feeder at CHP 500MW</v>
      </c>
      <c r="C975" s="49" t="str">
        <f t="shared" si="300"/>
        <v>MERC/CAPEX/2020-2021/WFH/SBR/09</v>
      </c>
      <c r="D975" s="160">
        <f t="shared" si="300"/>
        <v>44357</v>
      </c>
      <c r="E975" s="111">
        <f t="shared" si="300"/>
        <v>7.57</v>
      </c>
      <c r="F975" s="109">
        <f t="shared" si="298"/>
        <v>7.57</v>
      </c>
      <c r="G975" s="109">
        <f t="shared" si="299"/>
        <v>0</v>
      </c>
      <c r="H975" s="111">
        <f t="shared" si="289"/>
        <v>7.57</v>
      </c>
      <c r="I975" s="109">
        <f>'F4.2'!Y55</f>
        <v>0</v>
      </c>
      <c r="J975" s="109">
        <f>'F4.2'!AX55</f>
        <v>0</v>
      </c>
      <c r="K975" s="111"/>
      <c r="L975" s="111"/>
      <c r="M975" s="111">
        <f t="shared" si="294"/>
        <v>0</v>
      </c>
      <c r="N975" s="111">
        <f t="shared" si="291"/>
        <v>7.57</v>
      </c>
      <c r="O975" s="173">
        <f t="shared" si="292"/>
        <v>0</v>
      </c>
      <c r="P975" s="174">
        <f t="shared" si="293"/>
        <v>0</v>
      </c>
    </row>
    <row r="976" spans="1:16" ht="31.5" hidden="1" outlineLevel="1">
      <c r="A976" s="194">
        <f t="shared" si="297"/>
        <v>0</v>
      </c>
      <c r="B976" s="200" t="str">
        <f t="shared" si="296"/>
        <v>IDC</v>
      </c>
      <c r="C976" s="49" t="str">
        <f t="shared" si="300"/>
        <v>MERC/CAPEX/2020-2021/WFH/SBR/09</v>
      </c>
      <c r="D976" s="160">
        <f t="shared" si="300"/>
        <v>44357</v>
      </c>
      <c r="E976" s="111">
        <f t="shared" si="300"/>
        <v>1.66</v>
      </c>
      <c r="F976" s="109">
        <f t="shared" si="298"/>
        <v>6.7524100000000004E-2</v>
      </c>
      <c r="G976" s="109">
        <f t="shared" si="299"/>
        <v>6.7524100000000004E-2</v>
      </c>
      <c r="H976" s="111">
        <f t="shared" si="289"/>
        <v>0</v>
      </c>
      <c r="I976" s="109">
        <f>'F4.2'!Y56</f>
        <v>0</v>
      </c>
      <c r="J976" s="109">
        <f>'F4.2'!AX56</f>
        <v>0</v>
      </c>
      <c r="K976" s="111"/>
      <c r="L976" s="111"/>
      <c r="M976" s="111">
        <f t="shared" si="294"/>
        <v>0</v>
      </c>
      <c r="N976" s="111">
        <f t="shared" si="291"/>
        <v>0</v>
      </c>
      <c r="O976" s="173">
        <f t="shared" si="292"/>
        <v>0</v>
      </c>
      <c r="P976" s="174">
        <f t="shared" si="293"/>
        <v>0</v>
      </c>
    </row>
    <row r="977" spans="1:16" ht="47.25" hidden="1" outlineLevel="1">
      <c r="A977" s="177" t="str">
        <f t="shared" si="297"/>
        <v>HO
DPR 6</v>
      </c>
      <c r="B977" s="178" t="str">
        <f t="shared" si="296"/>
        <v>Supply, Installation, Commissioning and Operation &amp; Maintenance Services of Continuous Ambient Air Quality Monitoring Stations (CAAQMS) at various TPS</v>
      </c>
      <c r="C977" s="40" t="str">
        <f t="shared" si="300"/>
        <v>MERC/CAPEX/20162017/00423</v>
      </c>
      <c r="D977" s="159">
        <f t="shared" si="300"/>
        <v>42585</v>
      </c>
      <c r="E977" s="109">
        <f t="shared" si="300"/>
        <v>3.9772580142857143</v>
      </c>
      <c r="F977" s="109">
        <f t="shared" si="298"/>
        <v>0</v>
      </c>
      <c r="G977" s="109">
        <f t="shared" si="299"/>
        <v>0</v>
      </c>
      <c r="H977" s="109">
        <f t="shared" si="289"/>
        <v>0</v>
      </c>
      <c r="I977" s="109">
        <f>'F4.2'!Y57</f>
        <v>0</v>
      </c>
      <c r="J977" s="109">
        <f>'F4.2'!AX57</f>
        <v>0</v>
      </c>
      <c r="K977" s="109"/>
      <c r="L977" s="109"/>
      <c r="M977" s="109">
        <f t="shared" si="294"/>
        <v>0</v>
      </c>
      <c r="N977" s="109">
        <f t="shared" si="291"/>
        <v>0</v>
      </c>
      <c r="O977" s="173">
        <f t="shared" si="292"/>
        <v>0</v>
      </c>
      <c r="P977" s="174">
        <f t="shared" si="293"/>
        <v>0</v>
      </c>
    </row>
    <row r="978" spans="1:16" ht="15.75" hidden="1" outlineLevel="1">
      <c r="A978" s="194">
        <f t="shared" si="297"/>
        <v>1</v>
      </c>
      <c r="B978" s="199" t="str">
        <f t="shared" si="296"/>
        <v>Bhusawal: Unit 4-5 (3 Nos.)</v>
      </c>
      <c r="C978" s="49" t="str">
        <f t="shared" si="300"/>
        <v>MERC/CAPEX/20162017/00423</v>
      </c>
      <c r="D978" s="160">
        <f t="shared" si="300"/>
        <v>42585</v>
      </c>
      <c r="E978" s="111">
        <f t="shared" si="300"/>
        <v>3.9772580142857143</v>
      </c>
      <c r="F978" s="109">
        <f t="shared" si="298"/>
        <v>1.9467999333333335</v>
      </c>
      <c r="G978" s="109">
        <f t="shared" si="299"/>
        <v>1.9457999143333333</v>
      </c>
      <c r="H978" s="111">
        <f t="shared" si="289"/>
        <v>1.0000190000001297E-3</v>
      </c>
      <c r="I978" s="109">
        <f>'F4.2'!Y58</f>
        <v>0</v>
      </c>
      <c r="J978" s="109">
        <f>'F4.2'!AX58</f>
        <v>0</v>
      </c>
      <c r="K978" s="111"/>
      <c r="L978" s="111"/>
      <c r="M978" s="111">
        <f t="shared" si="294"/>
        <v>0</v>
      </c>
      <c r="N978" s="111">
        <f t="shared" si="291"/>
        <v>1.0000190000001297E-3</v>
      </c>
      <c r="O978" s="173">
        <f t="shared" si="292"/>
        <v>0</v>
      </c>
      <c r="P978" s="174">
        <f t="shared" si="293"/>
        <v>0</v>
      </c>
    </row>
    <row r="979" spans="1:16" ht="31.5" hidden="1" outlineLevel="1">
      <c r="A979" s="177" t="str">
        <f t="shared" si="297"/>
        <v>HO
DPR 7</v>
      </c>
      <c r="B979" s="178" t="str">
        <f t="shared" si="296"/>
        <v>Installation of Real Time Online Coal-Ash Analyzer at various TPS</v>
      </c>
      <c r="C979" s="40" t="str">
        <f t="shared" si="300"/>
        <v>MERC/CAPEX/20162017/00774</v>
      </c>
      <c r="D979" s="159">
        <f t="shared" si="300"/>
        <v>42643</v>
      </c>
      <c r="E979" s="109">
        <f t="shared" si="300"/>
        <v>4.0552000000000001</v>
      </c>
      <c r="F979" s="109">
        <f t="shared" si="298"/>
        <v>0</v>
      </c>
      <c r="G979" s="109">
        <f t="shared" si="299"/>
        <v>0</v>
      </c>
      <c r="H979" s="109">
        <f t="shared" si="289"/>
        <v>0</v>
      </c>
      <c r="I979" s="109">
        <f>'F4.2'!Y59</f>
        <v>0</v>
      </c>
      <c r="J979" s="109">
        <f>'F4.2'!AX59</f>
        <v>0</v>
      </c>
      <c r="K979" s="109"/>
      <c r="L979" s="109"/>
      <c r="M979" s="109">
        <f t="shared" si="294"/>
        <v>0</v>
      </c>
      <c r="N979" s="109">
        <f t="shared" si="291"/>
        <v>0</v>
      </c>
      <c r="O979" s="173">
        <f t="shared" si="292"/>
        <v>0</v>
      </c>
      <c r="P979" s="174">
        <f t="shared" si="293"/>
        <v>0</v>
      </c>
    </row>
    <row r="980" spans="1:16" ht="15.75" hidden="1" outlineLevel="1">
      <c r="A980" s="194">
        <f t="shared" si="297"/>
        <v>1</v>
      </c>
      <c r="B980" s="199" t="str">
        <f t="shared" si="296"/>
        <v>Bhusawal: Unit 4-5</v>
      </c>
      <c r="C980" s="49" t="str">
        <f t="shared" si="300"/>
        <v>MERC/CAPEX/20162017/00774</v>
      </c>
      <c r="D980" s="160">
        <f t="shared" si="300"/>
        <v>42643</v>
      </c>
      <c r="E980" s="111">
        <f t="shared" si="300"/>
        <v>4.0552000000000001</v>
      </c>
      <c r="F980" s="109">
        <f t="shared" si="298"/>
        <v>0</v>
      </c>
      <c r="G980" s="109">
        <f t="shared" si="299"/>
        <v>0</v>
      </c>
      <c r="H980" s="111">
        <f t="shared" si="289"/>
        <v>0</v>
      </c>
      <c r="I980" s="109">
        <f>'F4.2'!Y60</f>
        <v>0</v>
      </c>
      <c r="J980" s="109">
        <f>'F4.2'!AX60</f>
        <v>0</v>
      </c>
      <c r="K980" s="111"/>
      <c r="L980" s="111"/>
      <c r="M980" s="111">
        <f t="shared" si="294"/>
        <v>0</v>
      </c>
      <c r="N980" s="111">
        <f t="shared" si="291"/>
        <v>0</v>
      </c>
      <c r="O980" s="173">
        <f t="shared" si="292"/>
        <v>0</v>
      </c>
      <c r="P980" s="174">
        <f t="shared" si="293"/>
        <v>0</v>
      </c>
    </row>
    <row r="981" spans="1:16" ht="31.5" hidden="1" outlineLevel="1">
      <c r="A981" s="177" t="str">
        <f t="shared" si="297"/>
        <v>HO
DPR 8</v>
      </c>
      <c r="B981" s="178" t="str">
        <f t="shared" si="296"/>
        <v>Replacement of Fire Tenders at Various Power Stations of Mahagenco</v>
      </c>
      <c r="C981" s="40" t="str">
        <f t="shared" si="300"/>
        <v>MERC/CAPEX/20172018/4653</v>
      </c>
      <c r="D981" s="159">
        <f t="shared" si="300"/>
        <v>43052</v>
      </c>
      <c r="E981" s="109">
        <f t="shared" si="300"/>
        <v>3.95</v>
      </c>
      <c r="F981" s="109">
        <f t="shared" si="298"/>
        <v>0</v>
      </c>
      <c r="G981" s="109">
        <f t="shared" si="299"/>
        <v>0</v>
      </c>
      <c r="H981" s="109">
        <f t="shared" si="289"/>
        <v>0</v>
      </c>
      <c r="I981" s="109">
        <f>'F4.2'!Y61</f>
        <v>0</v>
      </c>
      <c r="J981" s="109">
        <f>'F4.2'!AX61</f>
        <v>0</v>
      </c>
      <c r="K981" s="109"/>
      <c r="L981" s="109"/>
      <c r="M981" s="109">
        <f t="shared" si="294"/>
        <v>0</v>
      </c>
      <c r="N981" s="109">
        <f t="shared" si="291"/>
        <v>0</v>
      </c>
      <c r="O981" s="173">
        <f t="shared" si="292"/>
        <v>0</v>
      </c>
      <c r="P981" s="174">
        <f t="shared" si="293"/>
        <v>0</v>
      </c>
    </row>
    <row r="982" spans="1:16" ht="15.75" hidden="1" outlineLevel="1">
      <c r="A982" s="194">
        <f t="shared" si="297"/>
        <v>1</v>
      </c>
      <c r="B982" s="199" t="str">
        <f t="shared" si="296"/>
        <v>Advance Multipurpose Fire Tender for BTPS 4-5</v>
      </c>
      <c r="C982" s="50" t="str">
        <f t="shared" si="300"/>
        <v>MERC/CAPEX/20172018/4653</v>
      </c>
      <c r="D982" s="160">
        <f t="shared" si="300"/>
        <v>43052</v>
      </c>
      <c r="E982" s="111">
        <f t="shared" si="300"/>
        <v>1.45</v>
      </c>
      <c r="F982" s="109">
        <f t="shared" si="298"/>
        <v>1.7765</v>
      </c>
      <c r="G982" s="109">
        <f t="shared" si="299"/>
        <v>1.7765</v>
      </c>
      <c r="H982" s="111">
        <f t="shared" si="289"/>
        <v>0</v>
      </c>
      <c r="I982" s="109">
        <f>'F4.2'!Y62</f>
        <v>0</v>
      </c>
      <c r="J982" s="109">
        <f>'F4.2'!AX62</f>
        <v>0</v>
      </c>
      <c r="K982" s="111"/>
      <c r="L982" s="111"/>
      <c r="M982" s="111">
        <f t="shared" si="294"/>
        <v>0</v>
      </c>
      <c r="N982" s="111">
        <f t="shared" si="291"/>
        <v>0</v>
      </c>
      <c r="O982" s="173">
        <f t="shared" si="292"/>
        <v>0</v>
      </c>
      <c r="P982" s="174">
        <f t="shared" si="293"/>
        <v>0</v>
      </c>
    </row>
    <row r="983" spans="1:16" ht="15.75" hidden="1" outlineLevel="1">
      <c r="A983" s="194">
        <f t="shared" si="297"/>
        <v>2</v>
      </c>
      <c r="B983" s="199" t="str">
        <f t="shared" si="296"/>
        <v>Normal Multipurpose Fire Tender for BTPS 4-5</v>
      </c>
      <c r="C983" s="50" t="str">
        <f t="shared" si="300"/>
        <v>MERC/CAPEX/20172018/4653</v>
      </c>
      <c r="D983" s="160">
        <f t="shared" si="300"/>
        <v>43052</v>
      </c>
      <c r="E983" s="111">
        <f t="shared" si="300"/>
        <v>2.5</v>
      </c>
      <c r="F983" s="109">
        <f t="shared" si="298"/>
        <v>2.1846524010000001</v>
      </c>
      <c r="G983" s="109">
        <f t="shared" si="299"/>
        <v>2.1846524010000001</v>
      </c>
      <c r="H983" s="111">
        <f t="shared" si="289"/>
        <v>0</v>
      </c>
      <c r="I983" s="109">
        <f>'F4.2'!Y63</f>
        <v>0</v>
      </c>
      <c r="J983" s="109">
        <f>'F4.2'!AX63</f>
        <v>0</v>
      </c>
      <c r="K983" s="111"/>
      <c r="L983" s="111"/>
      <c r="M983" s="111">
        <f t="shared" si="294"/>
        <v>0</v>
      </c>
      <c r="N983" s="111">
        <f t="shared" si="291"/>
        <v>0</v>
      </c>
      <c r="O983" s="173">
        <f t="shared" si="292"/>
        <v>0</v>
      </c>
      <c r="P983" s="174">
        <f t="shared" si="293"/>
        <v>0</v>
      </c>
    </row>
    <row r="984" spans="1:16" ht="15.75" hidden="1" outlineLevel="1">
      <c r="A984" s="194">
        <f t="shared" si="297"/>
        <v>0</v>
      </c>
      <c r="B984" s="199" t="str">
        <f t="shared" si="296"/>
        <v>IDC</v>
      </c>
      <c r="C984" s="50" t="str">
        <f t="shared" si="300"/>
        <v>MERC/CAPEX/20172018/4653</v>
      </c>
      <c r="D984" s="160">
        <f t="shared" si="300"/>
        <v>43052</v>
      </c>
      <c r="E984" s="111">
        <f t="shared" si="300"/>
        <v>0</v>
      </c>
      <c r="F984" s="109">
        <f t="shared" si="298"/>
        <v>0</v>
      </c>
      <c r="G984" s="109">
        <f t="shared" si="299"/>
        <v>0</v>
      </c>
      <c r="H984" s="111">
        <f t="shared" si="289"/>
        <v>0</v>
      </c>
      <c r="I984" s="109">
        <f>'F4.2'!Y64</f>
        <v>0</v>
      </c>
      <c r="J984" s="109">
        <f>'F4.2'!AX64</f>
        <v>0</v>
      </c>
      <c r="K984" s="111"/>
      <c r="L984" s="111"/>
      <c r="M984" s="111">
        <f t="shared" si="294"/>
        <v>0</v>
      </c>
      <c r="N984" s="111">
        <f t="shared" si="291"/>
        <v>0</v>
      </c>
      <c r="O984" s="173">
        <f t="shared" si="292"/>
        <v>0</v>
      </c>
      <c r="P984" s="174">
        <f t="shared" si="293"/>
        <v>0</v>
      </c>
    </row>
    <row r="985" spans="1:16" ht="31.5" hidden="1" outlineLevel="1">
      <c r="A985" s="177" t="str">
        <f t="shared" si="297"/>
        <v>HO
DPR 10</v>
      </c>
      <c r="B985" s="178" t="str">
        <f t="shared" si="296"/>
        <v>Implementation of IB recommendations- Civil works at various TPS of Mahagenco</v>
      </c>
      <c r="C985" s="40" t="str">
        <f t="shared" si="300"/>
        <v>MERC/CAPEX/20172018/0177</v>
      </c>
      <c r="D985" s="159">
        <f t="shared" si="300"/>
        <v>43137</v>
      </c>
      <c r="E985" s="109">
        <f t="shared" si="300"/>
        <v>10.065399999999999</v>
      </c>
      <c r="F985" s="109">
        <f t="shared" si="298"/>
        <v>0</v>
      </c>
      <c r="G985" s="109">
        <f t="shared" si="299"/>
        <v>0</v>
      </c>
      <c r="H985" s="109">
        <f t="shared" si="289"/>
        <v>0</v>
      </c>
      <c r="I985" s="109">
        <f>'F4.2'!Y65</f>
        <v>0</v>
      </c>
      <c r="J985" s="109">
        <f>'F4.2'!AX65</f>
        <v>0</v>
      </c>
      <c r="K985" s="109"/>
      <c r="L985" s="109"/>
      <c r="M985" s="109">
        <f t="shared" si="294"/>
        <v>0</v>
      </c>
      <c r="N985" s="109">
        <f t="shared" si="291"/>
        <v>0</v>
      </c>
      <c r="O985" s="173">
        <f t="shared" si="292"/>
        <v>0</v>
      </c>
      <c r="P985" s="174">
        <f t="shared" si="293"/>
        <v>0</v>
      </c>
    </row>
    <row r="986" spans="1:16" ht="15.75" hidden="1" outlineLevel="1">
      <c r="A986" s="194">
        <f t="shared" si="297"/>
        <v>1</v>
      </c>
      <c r="B986" s="199" t="str">
        <f t="shared" si="296"/>
        <v>Bhusawal: Unit 4-5</v>
      </c>
      <c r="C986" s="81" t="str">
        <f t="shared" si="300"/>
        <v>MERC/CAPEX/20172018/0177</v>
      </c>
      <c r="D986" s="160">
        <f t="shared" si="300"/>
        <v>43137</v>
      </c>
      <c r="E986" s="111">
        <f t="shared" si="300"/>
        <v>10.065399999999999</v>
      </c>
      <c r="F986" s="109">
        <f t="shared" si="298"/>
        <v>9.1854371740000005</v>
      </c>
      <c r="G986" s="109">
        <f t="shared" si="299"/>
        <v>9.1836757359999996</v>
      </c>
      <c r="H986" s="111">
        <f t="shared" si="289"/>
        <v>1.7614380000008367E-3</v>
      </c>
      <c r="I986" s="109">
        <f>'F4.2'!Y66</f>
        <v>0</v>
      </c>
      <c r="J986" s="109">
        <f>'F4.2'!AX66</f>
        <v>0</v>
      </c>
      <c r="K986" s="111"/>
      <c r="L986" s="111"/>
      <c r="M986" s="111">
        <f t="shared" si="294"/>
        <v>0</v>
      </c>
      <c r="N986" s="111">
        <f t="shared" si="291"/>
        <v>1.7614380000008367E-3</v>
      </c>
      <c r="O986" s="173">
        <f t="shared" si="292"/>
        <v>0</v>
      </c>
      <c r="P986" s="174">
        <f t="shared" si="293"/>
        <v>0</v>
      </c>
    </row>
    <row r="987" spans="1:16" ht="47.25" hidden="1" outlineLevel="1">
      <c r="A987" s="177">
        <f t="shared" si="297"/>
        <v>18</v>
      </c>
      <c r="B987" s="178" t="str">
        <f t="shared" si="296"/>
        <v>Procurement of assembly of baskets for Air Pre-heater of type 31.5 VIM 2000 (72° PA), Replacement of thermal insulation of Boiler, Ducts &amp; Steam Pipelines and Coal Mill Gear Box in 2x500MW at BTPS, Bhusawal</v>
      </c>
      <c r="C987" s="40" t="str">
        <f t="shared" si="300"/>
        <v>MERC/CAPEX/2021-2022/ SBR/ 15</v>
      </c>
      <c r="D987" s="159">
        <f t="shared" si="300"/>
        <v>44461</v>
      </c>
      <c r="E987" s="109">
        <f t="shared" si="300"/>
        <v>14.96</v>
      </c>
      <c r="F987" s="109">
        <f t="shared" si="298"/>
        <v>0</v>
      </c>
      <c r="G987" s="109">
        <f t="shared" si="299"/>
        <v>0</v>
      </c>
      <c r="H987" s="109">
        <f t="shared" si="289"/>
        <v>0</v>
      </c>
      <c r="I987" s="109">
        <f>'F4.2'!Y67</f>
        <v>0</v>
      </c>
      <c r="J987" s="109">
        <f>'F4.2'!AX67</f>
        <v>0</v>
      </c>
      <c r="K987" s="109"/>
      <c r="L987" s="109"/>
      <c r="M987" s="109">
        <f t="shared" si="294"/>
        <v>0</v>
      </c>
      <c r="N987" s="109">
        <f t="shared" si="291"/>
        <v>0</v>
      </c>
      <c r="O987" s="173">
        <f t="shared" si="292"/>
        <v>0</v>
      </c>
      <c r="P987" s="174">
        <f t="shared" si="293"/>
        <v>0</v>
      </c>
    </row>
    <row r="988" spans="1:16" ht="31.5" hidden="1" outlineLevel="1">
      <c r="A988" s="184">
        <f t="shared" si="297"/>
        <v>18.100000000000001</v>
      </c>
      <c r="B988" s="186" t="str">
        <f t="shared" si="296"/>
        <v>Procurement of assembly of baskets for Air Preheater of type 31.5 VIM 2000 (72° PA) for Unit-4&amp;5</v>
      </c>
      <c r="C988" s="82" t="str">
        <f t="shared" si="300"/>
        <v>MERC/CAPEX/2021-2022/ SBR/ 15</v>
      </c>
      <c r="D988" s="160">
        <f t="shared" si="300"/>
        <v>44461</v>
      </c>
      <c r="E988" s="99">
        <f t="shared" si="300"/>
        <v>5.53</v>
      </c>
      <c r="F988" s="109">
        <f t="shared" si="298"/>
        <v>8.4110399999999998</v>
      </c>
      <c r="G988" s="109">
        <f t="shared" si="299"/>
        <v>8.4110399999999998</v>
      </c>
      <c r="H988" s="99">
        <f t="shared" si="289"/>
        <v>0</v>
      </c>
      <c r="I988" s="109">
        <f>'F4.2'!Y68</f>
        <v>0</v>
      </c>
      <c r="J988" s="109">
        <f>'F4.2'!AX68</f>
        <v>0</v>
      </c>
      <c r="K988" s="99"/>
      <c r="L988" s="99"/>
      <c r="M988" s="99">
        <f t="shared" si="294"/>
        <v>0</v>
      </c>
      <c r="N988" s="99">
        <f t="shared" si="291"/>
        <v>0</v>
      </c>
      <c r="O988" s="173">
        <f t="shared" si="292"/>
        <v>0</v>
      </c>
      <c r="P988" s="174">
        <f t="shared" si="293"/>
        <v>0</v>
      </c>
    </row>
    <row r="989" spans="1:16" ht="31.5" hidden="1" outlineLevel="1">
      <c r="A989" s="194">
        <f t="shared" si="297"/>
        <v>18.2</v>
      </c>
      <c r="B989" s="199" t="str">
        <f t="shared" si="296"/>
        <v>Replacement of thermal insulation of Boiler, Ducts &amp; Steam Pipelines along with supply</v>
      </c>
      <c r="C989" s="82" t="str">
        <f t="shared" si="300"/>
        <v>MERC/CAPEX/2021-2022/ SBR/ 15</v>
      </c>
      <c r="D989" s="160">
        <f t="shared" si="300"/>
        <v>44461</v>
      </c>
      <c r="E989" s="99">
        <f t="shared" si="300"/>
        <v>3.52</v>
      </c>
      <c r="F989" s="109">
        <f t="shared" si="298"/>
        <v>3.52</v>
      </c>
      <c r="G989" s="109">
        <f t="shared" si="299"/>
        <v>2</v>
      </c>
      <c r="H989" s="99">
        <f t="shared" si="289"/>
        <v>1.52</v>
      </c>
      <c r="I989" s="109">
        <f>'F4.2'!Y69</f>
        <v>0</v>
      </c>
      <c r="J989" s="109">
        <f>'F4.2'!AX69</f>
        <v>0</v>
      </c>
      <c r="K989" s="99"/>
      <c r="L989" s="99"/>
      <c r="M989" s="99">
        <f t="shared" si="294"/>
        <v>0</v>
      </c>
      <c r="N989" s="99">
        <f t="shared" si="291"/>
        <v>1.52</v>
      </c>
      <c r="O989" s="173">
        <f t="shared" si="292"/>
        <v>0</v>
      </c>
      <c r="P989" s="174">
        <f t="shared" si="293"/>
        <v>0</v>
      </c>
    </row>
    <row r="990" spans="1:16" ht="15.75" hidden="1" outlineLevel="1">
      <c r="A990" s="194">
        <f t="shared" si="297"/>
        <v>18.3</v>
      </c>
      <c r="B990" s="199" t="str">
        <f t="shared" si="296"/>
        <v>Supply of XRP-1043 coal mill gearbox spares in unit-4&amp;5.</v>
      </c>
      <c r="C990" s="82" t="str">
        <f t="shared" ref="C990:E1009" si="301">C760</f>
        <v>MERC/CAPEX/2021-2022/ SBR/ 15</v>
      </c>
      <c r="D990" s="160">
        <f t="shared" si="301"/>
        <v>44461</v>
      </c>
      <c r="E990" s="99">
        <f t="shared" si="301"/>
        <v>5.39</v>
      </c>
      <c r="F990" s="109">
        <f t="shared" si="298"/>
        <v>3.7043508740000002</v>
      </c>
      <c r="G990" s="109">
        <f t="shared" si="299"/>
        <v>3.7043509000000001</v>
      </c>
      <c r="H990" s="99">
        <f t="shared" si="289"/>
        <v>-2.5999999930803597E-8</v>
      </c>
      <c r="I990" s="109">
        <f>'F4.2'!Y70</f>
        <v>0</v>
      </c>
      <c r="J990" s="109">
        <f>'F4.2'!AX70</f>
        <v>0</v>
      </c>
      <c r="K990" s="99"/>
      <c r="L990" s="99"/>
      <c r="M990" s="99">
        <f t="shared" si="294"/>
        <v>0</v>
      </c>
      <c r="N990" s="99">
        <f t="shared" si="291"/>
        <v>-2.5999999930803597E-8</v>
      </c>
      <c r="O990" s="173">
        <f t="shared" si="292"/>
        <v>0</v>
      </c>
      <c r="P990" s="174">
        <f t="shared" si="293"/>
        <v>0</v>
      </c>
    </row>
    <row r="991" spans="1:16" ht="15.75" hidden="1" outlineLevel="1">
      <c r="A991" s="184">
        <f t="shared" si="297"/>
        <v>0</v>
      </c>
      <c r="B991" s="199" t="str">
        <f t="shared" si="296"/>
        <v>IDC</v>
      </c>
      <c r="C991" s="82" t="str">
        <f t="shared" si="301"/>
        <v>MERC/CAPEX/2021-2022/ SBR/ 15</v>
      </c>
      <c r="D991" s="160">
        <f t="shared" si="301"/>
        <v>44461</v>
      </c>
      <c r="E991" s="99">
        <f t="shared" si="301"/>
        <v>0.52</v>
      </c>
      <c r="F991" s="109">
        <f t="shared" si="298"/>
        <v>0</v>
      </c>
      <c r="G991" s="109">
        <f t="shared" si="299"/>
        <v>0</v>
      </c>
      <c r="H991" s="99">
        <f t="shared" si="289"/>
        <v>0</v>
      </c>
      <c r="I991" s="109">
        <f>'F4.2'!Y71</f>
        <v>0</v>
      </c>
      <c r="J991" s="109">
        <f>'F4.2'!AX71</f>
        <v>0</v>
      </c>
      <c r="K991" s="99"/>
      <c r="L991" s="99"/>
      <c r="M991" s="99">
        <f t="shared" si="294"/>
        <v>0</v>
      </c>
      <c r="N991" s="99">
        <f t="shared" si="291"/>
        <v>0</v>
      </c>
      <c r="O991" s="173">
        <f t="shared" si="292"/>
        <v>0</v>
      </c>
      <c r="P991" s="174">
        <f t="shared" si="293"/>
        <v>0</v>
      </c>
    </row>
    <row r="992" spans="1:16" ht="47.25" hidden="1" outlineLevel="1">
      <c r="A992" s="177">
        <f t="shared" si="297"/>
        <v>19</v>
      </c>
      <c r="B992" s="178" t="str">
        <f t="shared" ref="B992:B1023" si="302">B762</f>
        <v>Up-gradation of Operating System of Max DNA DCS, GE Fanuc PLC system &amp; Schneider PLC system &amp; Procurement of Critical Insurance spares for PA and FD fans System at 2 x 500 MW Units BTPS Bhusawal</v>
      </c>
      <c r="C992" s="40" t="str">
        <f t="shared" si="301"/>
        <v>MERC/CAPEX/2023-2024/0178</v>
      </c>
      <c r="D992" s="159">
        <f t="shared" si="301"/>
        <v>45362</v>
      </c>
      <c r="E992" s="109">
        <f t="shared" si="301"/>
        <v>31.049999999999997</v>
      </c>
      <c r="F992" s="109">
        <f t="shared" si="298"/>
        <v>0</v>
      </c>
      <c r="G992" s="109">
        <f t="shared" si="299"/>
        <v>0</v>
      </c>
      <c r="H992" s="109">
        <f t="shared" si="289"/>
        <v>0</v>
      </c>
      <c r="I992" s="109">
        <f>'F4.2'!Y72</f>
        <v>0</v>
      </c>
      <c r="J992" s="109">
        <f>'F4.2'!AX72</f>
        <v>0</v>
      </c>
      <c r="K992" s="109"/>
      <c r="L992" s="109"/>
      <c r="M992" s="109">
        <f t="shared" si="294"/>
        <v>0</v>
      </c>
      <c r="N992" s="109">
        <f t="shared" si="291"/>
        <v>0</v>
      </c>
      <c r="O992" s="173">
        <f t="shared" si="292"/>
        <v>0</v>
      </c>
      <c r="P992" s="174">
        <f t="shared" si="293"/>
        <v>0</v>
      </c>
    </row>
    <row r="993" spans="1:16" ht="15.75" hidden="1" outlineLevel="1">
      <c r="A993" s="194">
        <f t="shared" si="297"/>
        <v>19.100000000000001</v>
      </c>
      <c r="B993" s="199" t="str">
        <f t="shared" si="302"/>
        <v>Up-gradation of Existing MaxDNA System (HMI) at 500MW BTPS, Bhusawal</v>
      </c>
      <c r="C993" s="82" t="str">
        <f t="shared" si="301"/>
        <v>MERC/CAPEX/2023-2024/0178</v>
      </c>
      <c r="D993" s="160">
        <f t="shared" si="301"/>
        <v>45362</v>
      </c>
      <c r="E993" s="99">
        <f t="shared" si="301"/>
        <v>8.69</v>
      </c>
      <c r="F993" s="109">
        <f t="shared" si="298"/>
        <v>8.69</v>
      </c>
      <c r="G993" s="109">
        <f t="shared" si="299"/>
        <v>8.69</v>
      </c>
      <c r="H993" s="99">
        <f t="shared" si="289"/>
        <v>0</v>
      </c>
      <c r="I993" s="109">
        <f>'F4.2'!Y73</f>
        <v>0</v>
      </c>
      <c r="J993" s="109">
        <f>'F4.2'!AX73</f>
        <v>0</v>
      </c>
      <c r="K993" s="99"/>
      <c r="L993" s="99"/>
      <c r="M993" s="99">
        <f t="shared" si="294"/>
        <v>0</v>
      </c>
      <c r="N993" s="99">
        <f t="shared" si="291"/>
        <v>0</v>
      </c>
      <c r="O993" s="173">
        <f t="shared" si="292"/>
        <v>0</v>
      </c>
      <c r="P993" s="174">
        <f t="shared" si="293"/>
        <v>0</v>
      </c>
    </row>
    <row r="994" spans="1:16" ht="47.25" hidden="1" outlineLevel="1">
      <c r="A994" s="194">
        <f t="shared" ref="A994:A1025" si="303">A764</f>
        <v>19.2</v>
      </c>
      <c r="B994" s="199" t="str">
        <f t="shared" si="302"/>
        <v>Up-gradation of GE IP (GE-Fanuc) make PLC system (HMI) installed at AHP, CPU plant, FOPH, FWPH and Mill Reject system at 2x500MW BTPS, Bhusawal.</v>
      </c>
      <c r="C994" s="82" t="str">
        <f t="shared" si="301"/>
        <v>MERC/CAPEX/2023-2024/0178</v>
      </c>
      <c r="D994" s="160">
        <f t="shared" si="301"/>
        <v>45362</v>
      </c>
      <c r="E994" s="99">
        <f t="shared" si="301"/>
        <v>1.35</v>
      </c>
      <c r="F994" s="109">
        <f t="shared" ref="F994:F1025" si="304">F764+I764</f>
        <v>1.2948010000000001</v>
      </c>
      <c r="G994" s="109">
        <f t="shared" ref="G994:G1025" si="305">G764+M764</f>
        <v>1.3538010199999999</v>
      </c>
      <c r="H994" s="99">
        <f t="shared" ref="H994:H1057" si="306">F994-G994</f>
        <v>-5.900001999999982E-2</v>
      </c>
      <c r="I994" s="109">
        <f>'F4.2'!Y74</f>
        <v>0</v>
      </c>
      <c r="J994" s="109">
        <f>'F4.2'!AX74</f>
        <v>0</v>
      </c>
      <c r="K994" s="99"/>
      <c r="L994" s="99"/>
      <c r="M994" s="99">
        <f t="shared" si="294"/>
        <v>0</v>
      </c>
      <c r="N994" s="99">
        <f t="shared" ref="N994:N1057" si="307">H994+I994-M994</f>
        <v>-5.900001999999982E-2</v>
      </c>
      <c r="O994" s="173">
        <f t="shared" ref="O994:O1004" si="308">MAX(0,IF(M994=0,0,IF(G994+M994&lt;E994,M994,E994-G994)))</f>
        <v>0</v>
      </c>
      <c r="P994" s="174">
        <f t="shared" ref="P994:P1004" si="309">M994-O994</f>
        <v>0</v>
      </c>
    </row>
    <row r="995" spans="1:16" ht="15.75" hidden="1" outlineLevel="1">
      <c r="A995" s="194">
        <f t="shared" si="303"/>
        <v>19.3</v>
      </c>
      <c r="B995" s="199" t="str">
        <f t="shared" si="302"/>
        <v>Up-gradation of Schneider PLC System at 2x500MW, BTPS, Bhusawal</v>
      </c>
      <c r="C995" s="40" t="str">
        <f t="shared" si="301"/>
        <v>MERC/CAPEX/2023-2024/0178</v>
      </c>
      <c r="D995" s="159">
        <f t="shared" si="301"/>
        <v>45362</v>
      </c>
      <c r="E995" s="109">
        <f t="shared" si="301"/>
        <v>2.33</v>
      </c>
      <c r="F995" s="109">
        <f t="shared" si="304"/>
        <v>2.3093444879999998</v>
      </c>
      <c r="G995" s="109">
        <f t="shared" si="305"/>
        <v>2.3093444879999998</v>
      </c>
      <c r="H995" s="109">
        <f t="shared" si="306"/>
        <v>0</v>
      </c>
      <c r="I995" s="109">
        <f>'F4.2'!Y75</f>
        <v>0</v>
      </c>
      <c r="J995" s="109">
        <f>'F4.2'!AX75</f>
        <v>0</v>
      </c>
      <c r="K995" s="109"/>
      <c r="L995" s="109"/>
      <c r="M995" s="109">
        <f t="shared" ref="M995:M1004" si="310">SUM(J995:L995)</f>
        <v>0</v>
      </c>
      <c r="N995" s="109">
        <f t="shared" si="307"/>
        <v>0</v>
      </c>
      <c r="O995" s="173">
        <f t="shared" si="308"/>
        <v>0</v>
      </c>
      <c r="P995" s="174">
        <f t="shared" si="309"/>
        <v>0</v>
      </c>
    </row>
    <row r="996" spans="1:16" ht="31.5" hidden="1" outlineLevel="1">
      <c r="A996" s="194">
        <f t="shared" si="303"/>
        <v>19.399999999999999</v>
      </c>
      <c r="B996" s="199" t="str">
        <f t="shared" si="302"/>
        <v>Procurement of Rotor assembly with blade set for PA and FD fan at 2 X 500 MW BTPS Bhusawal</v>
      </c>
      <c r="C996" s="49" t="str">
        <f t="shared" si="301"/>
        <v>MERC/CAPEX/2023-2024/0178</v>
      </c>
      <c r="D996" s="160">
        <f t="shared" si="301"/>
        <v>45362</v>
      </c>
      <c r="E996" s="111">
        <f t="shared" si="301"/>
        <v>18.18</v>
      </c>
      <c r="F996" s="109">
        <f t="shared" si="304"/>
        <v>16.16</v>
      </c>
      <c r="G996" s="109">
        <f t="shared" si="305"/>
        <v>16.16</v>
      </c>
      <c r="H996" s="111">
        <f t="shared" si="306"/>
        <v>0</v>
      </c>
      <c r="I996" s="109">
        <f>'F4.2'!Y76</f>
        <v>0</v>
      </c>
      <c r="J996" s="109">
        <f>'F4.2'!AX76</f>
        <v>0</v>
      </c>
      <c r="K996" s="111"/>
      <c r="L996" s="111"/>
      <c r="M996" s="111">
        <f t="shared" si="310"/>
        <v>0</v>
      </c>
      <c r="N996" s="111">
        <f t="shared" si="307"/>
        <v>0</v>
      </c>
      <c r="O996" s="173">
        <f t="shared" si="308"/>
        <v>0</v>
      </c>
      <c r="P996" s="174">
        <f t="shared" si="309"/>
        <v>0</v>
      </c>
    </row>
    <row r="997" spans="1:16" ht="15.75" hidden="1" outlineLevel="1">
      <c r="A997" s="184">
        <f t="shared" si="303"/>
        <v>0</v>
      </c>
      <c r="B997" s="199" t="str">
        <f t="shared" si="302"/>
        <v>IDC</v>
      </c>
      <c r="C997" s="49" t="str">
        <f t="shared" si="301"/>
        <v>MERC/CAPEX/2023-2024/0178</v>
      </c>
      <c r="D997" s="160">
        <f t="shared" si="301"/>
        <v>45362</v>
      </c>
      <c r="E997" s="111">
        <f t="shared" si="301"/>
        <v>0.5</v>
      </c>
      <c r="F997" s="109">
        <f t="shared" si="304"/>
        <v>0.5</v>
      </c>
      <c r="G997" s="109">
        <f t="shared" si="305"/>
        <v>0.5</v>
      </c>
      <c r="H997" s="111">
        <f t="shared" si="306"/>
        <v>0</v>
      </c>
      <c r="I997" s="109">
        <f>'F4.2'!Y77</f>
        <v>0</v>
      </c>
      <c r="J997" s="109">
        <f>'F4.2'!AX77</f>
        <v>0</v>
      </c>
      <c r="K997" s="111"/>
      <c r="L997" s="111"/>
      <c r="M997" s="111">
        <f t="shared" si="310"/>
        <v>0</v>
      </c>
      <c r="N997" s="111">
        <f t="shared" si="307"/>
        <v>0</v>
      </c>
      <c r="O997" s="173">
        <f t="shared" si="308"/>
        <v>0</v>
      </c>
      <c r="P997" s="174">
        <f t="shared" si="309"/>
        <v>0</v>
      </c>
    </row>
    <row r="998" spans="1:16" ht="31.5" hidden="1" outlineLevel="1">
      <c r="A998" s="177" t="str">
        <f t="shared" si="303"/>
        <v>HO
DPR 13</v>
      </c>
      <c r="B998" s="178" t="str">
        <f t="shared" si="302"/>
        <v>Construction of new Administrative Building for Mahagenco at Vidyut Bhawan, Katol Road, Nagpur</v>
      </c>
      <c r="C998" s="49" t="str">
        <f t="shared" si="301"/>
        <v>MERC/CAPEX/2021-2022/MSPGCL/063</v>
      </c>
      <c r="D998" s="160">
        <f t="shared" si="301"/>
        <v>44604</v>
      </c>
      <c r="E998" s="111">
        <f t="shared" si="301"/>
        <v>57</v>
      </c>
      <c r="F998" s="109">
        <f t="shared" si="304"/>
        <v>0</v>
      </c>
      <c r="G998" s="109">
        <f t="shared" si="305"/>
        <v>0</v>
      </c>
      <c r="H998" s="111">
        <f t="shared" si="306"/>
        <v>0</v>
      </c>
      <c r="I998" s="109">
        <f>'F4.2'!Y78</f>
        <v>0</v>
      </c>
      <c r="J998" s="109">
        <f>'F4.2'!AX78</f>
        <v>0</v>
      </c>
      <c r="K998" s="111"/>
      <c r="L998" s="111"/>
      <c r="M998" s="111">
        <f t="shared" si="310"/>
        <v>0</v>
      </c>
      <c r="N998" s="111">
        <f t="shared" si="307"/>
        <v>0</v>
      </c>
      <c r="O998" s="173">
        <f t="shared" si="308"/>
        <v>0</v>
      </c>
      <c r="P998" s="174">
        <f t="shared" si="309"/>
        <v>0</v>
      </c>
    </row>
    <row r="999" spans="1:16" ht="31.5" hidden="1" outlineLevel="1">
      <c r="A999" s="185">
        <f t="shared" si="303"/>
        <v>1</v>
      </c>
      <c r="B999" s="186" t="str">
        <f t="shared" si="302"/>
        <v>Construction of new Administrative Building for Mahagenco at Vidyut Bhawan, Katol Road, Nagpur</v>
      </c>
      <c r="C999" s="49" t="str">
        <f t="shared" si="301"/>
        <v>MERC/CAPEX/2021-2022/MSPGCL/063</v>
      </c>
      <c r="D999" s="160">
        <f t="shared" si="301"/>
        <v>44604</v>
      </c>
      <c r="E999" s="111">
        <f t="shared" si="301"/>
        <v>54.24</v>
      </c>
      <c r="F999" s="109">
        <f t="shared" si="304"/>
        <v>0</v>
      </c>
      <c r="G999" s="109">
        <f t="shared" si="305"/>
        <v>0</v>
      </c>
      <c r="H999" s="111">
        <f t="shared" si="306"/>
        <v>0</v>
      </c>
      <c r="I999" s="109">
        <f>'F4.2'!Y79</f>
        <v>0</v>
      </c>
      <c r="J999" s="109">
        <f>'F4.2'!AX79</f>
        <v>0</v>
      </c>
      <c r="K999" s="111"/>
      <c r="L999" s="111"/>
      <c r="M999" s="111">
        <f t="shared" si="310"/>
        <v>0</v>
      </c>
      <c r="N999" s="111">
        <f t="shared" si="307"/>
        <v>0</v>
      </c>
      <c r="O999" s="173">
        <f t="shared" si="308"/>
        <v>0</v>
      </c>
      <c r="P999" s="174">
        <f t="shared" si="309"/>
        <v>0</v>
      </c>
    </row>
    <row r="1000" spans="1:16" ht="31.5" hidden="1" outlineLevel="1">
      <c r="A1000" s="185">
        <f t="shared" si="303"/>
        <v>0</v>
      </c>
      <c r="B1000" s="186" t="str">
        <f t="shared" si="302"/>
        <v>IDC</v>
      </c>
      <c r="C1000" s="40" t="str">
        <f t="shared" si="301"/>
        <v>MERC/CAPEX/2021-2022/MSPGCL/063</v>
      </c>
      <c r="D1000" s="159">
        <f t="shared" si="301"/>
        <v>44604</v>
      </c>
      <c r="E1000" s="109">
        <f t="shared" si="301"/>
        <v>2.76</v>
      </c>
      <c r="F1000" s="109">
        <f t="shared" si="304"/>
        <v>0</v>
      </c>
      <c r="G1000" s="109">
        <f t="shared" si="305"/>
        <v>0</v>
      </c>
      <c r="H1000" s="109">
        <f t="shared" si="306"/>
        <v>0</v>
      </c>
      <c r="I1000" s="109">
        <f>'F4.2'!Y80</f>
        <v>0</v>
      </c>
      <c r="J1000" s="109">
        <f>'F4.2'!AX80</f>
        <v>0</v>
      </c>
      <c r="K1000" s="109"/>
      <c r="L1000" s="109"/>
      <c r="M1000" s="109">
        <f t="shared" si="310"/>
        <v>0</v>
      </c>
      <c r="N1000" s="109">
        <f t="shared" si="307"/>
        <v>0</v>
      </c>
      <c r="O1000" s="173">
        <f t="shared" si="308"/>
        <v>0</v>
      </c>
      <c r="P1000" s="174">
        <f t="shared" si="309"/>
        <v>0</v>
      </c>
    </row>
    <row r="1001" spans="1:16" ht="31.5" hidden="1" outlineLevel="1">
      <c r="A1001" s="177" t="str">
        <f t="shared" si="303"/>
        <v>HO
DPR 16</v>
      </c>
      <c r="B1001" s="178" t="str">
        <f t="shared" si="302"/>
        <v>Centralized Monitoring Solution</v>
      </c>
      <c r="C1001" s="49" t="str">
        <f t="shared" si="301"/>
        <v>MERC/CAPEX/MSPGCL/2023-24/0576</v>
      </c>
      <c r="D1001" s="160">
        <f t="shared" si="301"/>
        <v>45232</v>
      </c>
      <c r="E1001" s="111">
        <f t="shared" si="301"/>
        <v>69.308999999999997</v>
      </c>
      <c r="F1001" s="109">
        <f t="shared" si="304"/>
        <v>0</v>
      </c>
      <c r="G1001" s="109">
        <f t="shared" si="305"/>
        <v>0</v>
      </c>
      <c r="H1001" s="111">
        <f t="shared" si="306"/>
        <v>0</v>
      </c>
      <c r="I1001" s="109">
        <f>'F4.2'!Y81</f>
        <v>0</v>
      </c>
      <c r="J1001" s="109">
        <f>'F4.2'!AX81</f>
        <v>0</v>
      </c>
      <c r="K1001" s="111"/>
      <c r="L1001" s="111"/>
      <c r="M1001" s="111">
        <f t="shared" si="310"/>
        <v>0</v>
      </c>
      <c r="N1001" s="111">
        <f t="shared" si="307"/>
        <v>0</v>
      </c>
      <c r="O1001" s="173">
        <f t="shared" si="308"/>
        <v>0</v>
      </c>
      <c r="P1001" s="174">
        <f t="shared" si="309"/>
        <v>0</v>
      </c>
    </row>
    <row r="1002" spans="1:16" ht="15.75" hidden="1" outlineLevel="1">
      <c r="A1002" s="185">
        <f t="shared" si="303"/>
        <v>1</v>
      </c>
      <c r="B1002" s="186" t="str">
        <f t="shared" si="302"/>
        <v>Centralized Monitoring Solution</v>
      </c>
      <c r="C1002" s="49" t="str">
        <f t="shared" si="301"/>
        <v>MERC/CAPEX/MSPGCL/2023-24/0576</v>
      </c>
      <c r="D1002" s="160">
        <f t="shared" si="301"/>
        <v>45232</v>
      </c>
      <c r="E1002" s="111">
        <f t="shared" si="301"/>
        <v>66.009</v>
      </c>
      <c r="F1002" s="109">
        <f t="shared" si="304"/>
        <v>0</v>
      </c>
      <c r="G1002" s="109">
        <f t="shared" si="305"/>
        <v>0</v>
      </c>
      <c r="H1002" s="111">
        <f t="shared" si="306"/>
        <v>0</v>
      </c>
      <c r="I1002" s="109">
        <f>'F4.2'!Y82</f>
        <v>0</v>
      </c>
      <c r="J1002" s="109">
        <f>'F4.2'!AX82</f>
        <v>0</v>
      </c>
      <c r="K1002" s="111"/>
      <c r="L1002" s="111"/>
      <c r="M1002" s="111">
        <f t="shared" si="310"/>
        <v>0</v>
      </c>
      <c r="N1002" s="111">
        <f t="shared" si="307"/>
        <v>0</v>
      </c>
      <c r="O1002" s="173">
        <f t="shared" si="308"/>
        <v>0</v>
      </c>
      <c r="P1002" s="174">
        <f t="shared" si="309"/>
        <v>0</v>
      </c>
    </row>
    <row r="1003" spans="1:16" ht="15.75" hidden="1" outlineLevel="1">
      <c r="A1003" s="185">
        <f t="shared" si="303"/>
        <v>0</v>
      </c>
      <c r="B1003" s="186" t="str">
        <f t="shared" si="302"/>
        <v>IDC</v>
      </c>
      <c r="C1003" s="49" t="str">
        <f t="shared" si="301"/>
        <v>MERC/CAPEX/MSPGCL/2023-24/0576</v>
      </c>
      <c r="D1003" s="160">
        <f t="shared" si="301"/>
        <v>45232</v>
      </c>
      <c r="E1003" s="111">
        <f t="shared" si="301"/>
        <v>3.3</v>
      </c>
      <c r="F1003" s="109">
        <f t="shared" si="304"/>
        <v>0</v>
      </c>
      <c r="G1003" s="109">
        <f t="shared" si="305"/>
        <v>0</v>
      </c>
      <c r="H1003" s="111">
        <f t="shared" si="306"/>
        <v>0</v>
      </c>
      <c r="I1003" s="109">
        <f>'F4.2'!Y83</f>
        <v>0</v>
      </c>
      <c r="J1003" s="109">
        <f>'F4.2'!AX83</f>
        <v>0</v>
      </c>
      <c r="K1003" s="111"/>
      <c r="L1003" s="111"/>
      <c r="M1003" s="111">
        <f t="shared" si="310"/>
        <v>0</v>
      </c>
      <c r="N1003" s="111">
        <f t="shared" si="307"/>
        <v>0</v>
      </c>
      <c r="O1003" s="173">
        <f t="shared" si="308"/>
        <v>0</v>
      </c>
      <c r="P1003" s="174">
        <f t="shared" si="309"/>
        <v>0</v>
      </c>
    </row>
    <row r="1004" spans="1:16" ht="31.5" hidden="1" outlineLevel="1">
      <c r="A1004" s="177">
        <f t="shared" si="303"/>
        <v>20</v>
      </c>
      <c r="B1004" s="178" t="str">
        <f t="shared" si="302"/>
        <v>Improvement of Loadability and Availability of Coal Handling Plant at BTPS, Bhusawal</v>
      </c>
      <c r="C1004" s="49" t="str">
        <f t="shared" si="301"/>
        <v>MERC/CAPEX/MSPGCL/2024-25/0309</v>
      </c>
      <c r="D1004" s="160">
        <f t="shared" si="301"/>
        <v>45429</v>
      </c>
      <c r="E1004" s="111">
        <f t="shared" si="301"/>
        <v>0</v>
      </c>
      <c r="F1004" s="109">
        <f t="shared" si="304"/>
        <v>0</v>
      </c>
      <c r="G1004" s="109">
        <f t="shared" si="305"/>
        <v>0</v>
      </c>
      <c r="H1004" s="111">
        <f t="shared" si="306"/>
        <v>0</v>
      </c>
      <c r="I1004" s="109">
        <f>'F4.2'!Y84</f>
        <v>0</v>
      </c>
      <c r="J1004" s="109">
        <f>'F4.2'!AX84</f>
        <v>0</v>
      </c>
      <c r="K1004" s="111"/>
      <c r="L1004" s="111"/>
      <c r="M1004" s="111">
        <f t="shared" si="310"/>
        <v>0</v>
      </c>
      <c r="N1004" s="111">
        <f t="shared" si="307"/>
        <v>0</v>
      </c>
      <c r="O1004" s="173">
        <f t="shared" si="308"/>
        <v>0</v>
      </c>
      <c r="P1004" s="174">
        <f t="shared" si="309"/>
        <v>0</v>
      </c>
    </row>
    <row r="1005" spans="1:16" ht="47.25" hidden="1" outlineLevel="1">
      <c r="A1005" s="185">
        <f t="shared" si="303"/>
        <v>20.100000000000001</v>
      </c>
      <c r="B1005" s="186" t="str">
        <f t="shared" si="302"/>
        <v>Scheme-1:-Design Engineering, Supply, Erection, commissioning, Extension of travel Length &amp; Capacity Enhancement of coal yard with additional drive system of stacker reclaimer conveyor No. 110 at in coal handling Plant BTPS.</v>
      </c>
      <c r="C1005" s="49" t="str">
        <f t="shared" si="301"/>
        <v>MERC/CAPEX/MSPGCL/2024-25/0309</v>
      </c>
      <c r="D1005" s="160">
        <f t="shared" si="301"/>
        <v>45429</v>
      </c>
      <c r="E1005" s="111">
        <f t="shared" si="301"/>
        <v>14.27</v>
      </c>
      <c r="F1005" s="109">
        <f t="shared" si="304"/>
        <v>0</v>
      </c>
      <c r="G1005" s="109">
        <f t="shared" si="305"/>
        <v>0</v>
      </c>
      <c r="H1005" s="111">
        <f t="shared" si="306"/>
        <v>0</v>
      </c>
      <c r="I1005" s="109">
        <f>'F4.2'!Y85</f>
        <v>14.27</v>
      </c>
      <c r="J1005" s="109">
        <f>'F4.2'!AX85</f>
        <v>14.27</v>
      </c>
      <c r="K1005" s="111"/>
      <c r="L1005" s="111"/>
      <c r="M1005" s="111">
        <f t="shared" ref="M1005:M1024" si="311">SUM(J1005:L1005)</f>
        <v>14.27</v>
      </c>
      <c r="N1005" s="111">
        <f t="shared" si="307"/>
        <v>0</v>
      </c>
      <c r="O1005" s="173"/>
      <c r="P1005" s="174"/>
    </row>
    <row r="1006" spans="1:16" ht="31.5" hidden="1" outlineLevel="1">
      <c r="A1006" s="185">
        <f t="shared" si="303"/>
        <v>20.2</v>
      </c>
      <c r="B1006" s="186" t="str">
        <f t="shared" si="302"/>
        <v>Scheme-2:-Design, Engineering, Rectification, Erection &amp; Commissioning of Z point at Conveyor 108A &amp; B at CHP-500MW.</v>
      </c>
      <c r="C1006" s="49" t="str">
        <f t="shared" si="301"/>
        <v>MERC/CAPEX/MSPGCL/2024-25/0309</v>
      </c>
      <c r="D1006" s="160">
        <f t="shared" si="301"/>
        <v>45429</v>
      </c>
      <c r="E1006" s="111">
        <f t="shared" si="301"/>
        <v>8.18</v>
      </c>
      <c r="F1006" s="109">
        <f t="shared" si="304"/>
        <v>0</v>
      </c>
      <c r="G1006" s="109">
        <f t="shared" si="305"/>
        <v>0</v>
      </c>
      <c r="H1006" s="111">
        <f t="shared" si="306"/>
        <v>0</v>
      </c>
      <c r="I1006" s="109">
        <f>'F4.2'!Y86</f>
        <v>8.18</v>
      </c>
      <c r="J1006" s="109">
        <f>'F4.2'!AX86</f>
        <v>8.18</v>
      </c>
      <c r="K1006" s="111"/>
      <c r="L1006" s="111"/>
      <c r="M1006" s="111">
        <f t="shared" si="311"/>
        <v>8.18</v>
      </c>
      <c r="N1006" s="111">
        <f t="shared" si="307"/>
        <v>0</v>
      </c>
      <c r="O1006" s="173"/>
      <c r="P1006" s="174"/>
    </row>
    <row r="1007" spans="1:16" ht="31.5" hidden="1" outlineLevel="1">
      <c r="A1007" s="185">
        <f t="shared" si="303"/>
        <v>20.3</v>
      </c>
      <c r="B1007" s="186" t="str">
        <f t="shared" si="302"/>
        <v>Scheme-3:-Design, Engineering and provision of material lifting arrangement for crusher floor, wobbler feeder  &amp; C-105 floor In CHP BTPS.</v>
      </c>
      <c r="C1007" s="49" t="str">
        <f t="shared" si="301"/>
        <v>MERC/CAPEX/MSPGCL/2024-25/0309</v>
      </c>
      <c r="D1007" s="160">
        <f t="shared" si="301"/>
        <v>45429</v>
      </c>
      <c r="E1007" s="111">
        <f t="shared" si="301"/>
        <v>1.88</v>
      </c>
      <c r="F1007" s="109">
        <f t="shared" si="304"/>
        <v>0</v>
      </c>
      <c r="G1007" s="109">
        <f t="shared" si="305"/>
        <v>0</v>
      </c>
      <c r="H1007" s="111">
        <f t="shared" si="306"/>
        <v>0</v>
      </c>
      <c r="I1007" s="109">
        <f>'F4.2'!Y87</f>
        <v>1.88</v>
      </c>
      <c r="J1007" s="109">
        <f>'F4.2'!AX87</f>
        <v>1.88</v>
      </c>
      <c r="K1007" s="111"/>
      <c r="L1007" s="111"/>
      <c r="M1007" s="111">
        <f t="shared" si="311"/>
        <v>1.88</v>
      </c>
      <c r="N1007" s="111">
        <f t="shared" si="307"/>
        <v>0</v>
      </c>
      <c r="O1007" s="173"/>
      <c r="P1007" s="174"/>
    </row>
    <row r="1008" spans="1:16" ht="31.5" hidden="1" outlineLevel="1">
      <c r="A1008" s="185">
        <f t="shared" si="303"/>
        <v>20.399999999999999</v>
      </c>
      <c r="B1008" s="186" t="str">
        <f t="shared" si="302"/>
        <v>Scheme-4:-Structural up-gradation and rehabilitation of reversible yard conveyor in coal handling plant.</v>
      </c>
      <c r="C1008" s="49" t="str">
        <f t="shared" si="301"/>
        <v>MERC/CAPEX/MSPGCL/2024-25/0309</v>
      </c>
      <c r="D1008" s="160">
        <f t="shared" si="301"/>
        <v>45429</v>
      </c>
      <c r="E1008" s="111">
        <f t="shared" si="301"/>
        <v>4.21</v>
      </c>
      <c r="F1008" s="109">
        <f t="shared" si="304"/>
        <v>0</v>
      </c>
      <c r="G1008" s="109">
        <f t="shared" si="305"/>
        <v>0</v>
      </c>
      <c r="H1008" s="111">
        <f t="shared" si="306"/>
        <v>0</v>
      </c>
      <c r="I1008" s="109">
        <f>'F4.2'!Y88</f>
        <v>4.21</v>
      </c>
      <c r="J1008" s="109">
        <f>'F4.2'!AX88</f>
        <v>4.21</v>
      </c>
      <c r="K1008" s="111"/>
      <c r="L1008" s="111"/>
      <c r="M1008" s="111">
        <f t="shared" si="311"/>
        <v>4.21</v>
      </c>
      <c r="N1008" s="111">
        <f t="shared" si="307"/>
        <v>0</v>
      </c>
      <c r="O1008" s="173"/>
      <c r="P1008" s="174"/>
    </row>
    <row r="1009" spans="1:16" ht="31.5" hidden="1" outlineLevel="1">
      <c r="A1009" s="185">
        <f t="shared" si="303"/>
        <v>20.5</v>
      </c>
      <c r="B1009" s="186" t="str">
        <f t="shared" si="302"/>
        <v>Scheme-5:-Design, Engineering, Erection and commissioning of Receiving and discharge chutes of wobbler feeders in CHP BTPS.</v>
      </c>
      <c r="C1009" s="49" t="str">
        <f t="shared" si="301"/>
        <v>MERC/CAPEX/MSPGCL/2024-25/0309</v>
      </c>
      <c r="D1009" s="160">
        <f t="shared" si="301"/>
        <v>45429</v>
      </c>
      <c r="E1009" s="111">
        <f t="shared" si="301"/>
        <v>6.25</v>
      </c>
      <c r="F1009" s="109">
        <f t="shared" si="304"/>
        <v>0</v>
      </c>
      <c r="G1009" s="109">
        <f t="shared" si="305"/>
        <v>0</v>
      </c>
      <c r="H1009" s="111">
        <f t="shared" si="306"/>
        <v>0</v>
      </c>
      <c r="I1009" s="109">
        <f>'F4.2'!Y89</f>
        <v>6.25</v>
      </c>
      <c r="J1009" s="109">
        <f>'F4.2'!AX89</f>
        <v>6.25</v>
      </c>
      <c r="K1009" s="111"/>
      <c r="L1009" s="111"/>
      <c r="M1009" s="111">
        <f t="shared" si="311"/>
        <v>6.25</v>
      </c>
      <c r="N1009" s="111">
        <f t="shared" si="307"/>
        <v>0</v>
      </c>
      <c r="O1009" s="173"/>
      <c r="P1009" s="174"/>
    </row>
    <row r="1010" spans="1:16" ht="15.75" hidden="1" outlineLevel="1">
      <c r="A1010" s="185">
        <f t="shared" si="303"/>
        <v>20.6</v>
      </c>
      <c r="B1010" s="186" t="str">
        <f t="shared" si="302"/>
        <v>Scheme-6: Procurement of 3 Nos. of Bulldozers at BTPS, Bhusawal.</v>
      </c>
      <c r="C1010" s="49" t="str">
        <f t="shared" ref="C1010:E1029" si="312">C780</f>
        <v>MERC/CAPEX/MSPGCL/2024-25/0309</v>
      </c>
      <c r="D1010" s="160">
        <f t="shared" si="312"/>
        <v>45429</v>
      </c>
      <c r="E1010" s="111">
        <f t="shared" si="312"/>
        <v>7.35</v>
      </c>
      <c r="F1010" s="109">
        <f t="shared" si="304"/>
        <v>0</v>
      </c>
      <c r="G1010" s="109">
        <f t="shared" si="305"/>
        <v>0</v>
      </c>
      <c r="H1010" s="111">
        <f t="shared" si="306"/>
        <v>0</v>
      </c>
      <c r="I1010" s="109">
        <f>'F4.2'!Y90</f>
        <v>7.35</v>
      </c>
      <c r="J1010" s="109">
        <f>'F4.2'!AX90</f>
        <v>7.35</v>
      </c>
      <c r="K1010" s="111"/>
      <c r="L1010" s="111"/>
      <c r="M1010" s="111">
        <f t="shared" si="311"/>
        <v>7.35</v>
      </c>
      <c r="N1010" s="111">
        <f t="shared" si="307"/>
        <v>0</v>
      </c>
      <c r="O1010" s="173"/>
      <c r="P1010" s="174"/>
    </row>
    <row r="1011" spans="1:16" ht="15.75" hidden="1" outlineLevel="1">
      <c r="A1011" s="185">
        <f t="shared" si="303"/>
        <v>0</v>
      </c>
      <c r="B1011" s="186" t="str">
        <f t="shared" si="302"/>
        <v>IDC</v>
      </c>
      <c r="C1011" s="49">
        <f t="shared" si="312"/>
        <v>0</v>
      </c>
      <c r="D1011" s="160" t="str">
        <f t="shared" si="312"/>
        <v>-</v>
      </c>
      <c r="E1011" s="111">
        <f t="shared" si="312"/>
        <v>0</v>
      </c>
      <c r="F1011" s="109">
        <f t="shared" si="304"/>
        <v>0</v>
      </c>
      <c r="G1011" s="109">
        <f t="shared" si="305"/>
        <v>0</v>
      </c>
      <c r="H1011" s="111">
        <f t="shared" si="306"/>
        <v>0</v>
      </c>
      <c r="I1011" s="109">
        <f>'F4.2'!Y91</f>
        <v>0.42</v>
      </c>
      <c r="J1011" s="109">
        <f>'F4.2'!AX91</f>
        <v>0.42</v>
      </c>
      <c r="K1011" s="111"/>
      <c r="L1011" s="111"/>
      <c r="M1011" s="111">
        <f t="shared" si="311"/>
        <v>0.42</v>
      </c>
      <c r="N1011" s="111">
        <f t="shared" si="307"/>
        <v>0</v>
      </c>
      <c r="O1011" s="173"/>
      <c r="P1011" s="174"/>
    </row>
    <row r="1012" spans="1:16" ht="31.5" hidden="1" outlineLevel="1">
      <c r="A1012" s="177">
        <f t="shared" si="303"/>
        <v>21</v>
      </c>
      <c r="B1012" s="178" t="str">
        <f t="shared" si="302"/>
        <v>Performance Improvement of Coal Handling Plant at BTPS-U4 &amp; 5, Bhusawal</v>
      </c>
      <c r="C1012" s="49" t="str">
        <f t="shared" si="312"/>
        <v>MERC/CAPEX/MSPGCL/2024-25/0310</v>
      </c>
      <c r="D1012" s="160" t="str">
        <f t="shared" si="312"/>
        <v>-</v>
      </c>
      <c r="E1012" s="111">
        <f t="shared" si="312"/>
        <v>0</v>
      </c>
      <c r="F1012" s="109">
        <f t="shared" si="304"/>
        <v>0</v>
      </c>
      <c r="G1012" s="109">
        <f t="shared" si="305"/>
        <v>0</v>
      </c>
      <c r="H1012" s="111">
        <f t="shared" si="306"/>
        <v>0</v>
      </c>
      <c r="I1012" s="109">
        <f>'F4.2'!Y92</f>
        <v>0</v>
      </c>
      <c r="J1012" s="109">
        <f>'F4.2'!AX92</f>
        <v>0</v>
      </c>
      <c r="K1012" s="111"/>
      <c r="L1012" s="111"/>
      <c r="M1012" s="111">
        <f t="shared" si="311"/>
        <v>0</v>
      </c>
      <c r="N1012" s="111">
        <f t="shared" si="307"/>
        <v>0</v>
      </c>
      <c r="O1012" s="173"/>
      <c r="P1012" s="174"/>
    </row>
    <row r="1013" spans="1:16" ht="31.5" hidden="1" outlineLevel="1">
      <c r="A1013" s="185">
        <f t="shared" si="303"/>
        <v>21.1</v>
      </c>
      <c r="B1013" s="186" t="str">
        <f t="shared" si="302"/>
        <v>Scheme-1: Revamping, Modification of Gravity take-up and Drive Augmentation of Bunkering conveyor in CHP BTPS</v>
      </c>
      <c r="C1013" s="49" t="str">
        <f t="shared" si="312"/>
        <v>MERC/CAPEX/MSPGCL/2024-25/0310</v>
      </c>
      <c r="D1013" s="160">
        <f t="shared" si="312"/>
        <v>45429</v>
      </c>
      <c r="E1013" s="111">
        <f t="shared" si="312"/>
        <v>11.35</v>
      </c>
      <c r="F1013" s="109">
        <f t="shared" si="304"/>
        <v>0</v>
      </c>
      <c r="G1013" s="109">
        <f t="shared" si="305"/>
        <v>0</v>
      </c>
      <c r="H1013" s="111">
        <f t="shared" si="306"/>
        <v>0</v>
      </c>
      <c r="I1013" s="109">
        <f>'F4.2'!Y93</f>
        <v>11.35</v>
      </c>
      <c r="J1013" s="109">
        <f>'F4.2'!AX93</f>
        <v>11.35</v>
      </c>
      <c r="K1013" s="111"/>
      <c r="L1013" s="111"/>
      <c r="M1013" s="111">
        <f t="shared" si="311"/>
        <v>11.35</v>
      </c>
      <c r="N1013" s="111">
        <f t="shared" si="307"/>
        <v>0</v>
      </c>
      <c r="O1013" s="173"/>
      <c r="P1013" s="174"/>
    </row>
    <row r="1014" spans="1:16" ht="15.75" hidden="1" outlineLevel="1">
      <c r="A1014" s="185">
        <f t="shared" si="303"/>
        <v>21.2</v>
      </c>
      <c r="B1014" s="186" t="str">
        <f t="shared" si="302"/>
        <v>Scheme-2: Revamping of coal diverting chutes in CHP 2x500 MW BTPS</v>
      </c>
      <c r="C1014" s="49" t="str">
        <f t="shared" si="312"/>
        <v>MERC/CAPEX/MSPGCL/2024-25/0310</v>
      </c>
      <c r="D1014" s="160">
        <f t="shared" si="312"/>
        <v>45429</v>
      </c>
      <c r="E1014" s="111">
        <f t="shared" si="312"/>
        <v>5.73</v>
      </c>
      <c r="F1014" s="109">
        <f t="shared" si="304"/>
        <v>0</v>
      </c>
      <c r="G1014" s="109">
        <f t="shared" si="305"/>
        <v>0</v>
      </c>
      <c r="H1014" s="111">
        <f t="shared" si="306"/>
        <v>0</v>
      </c>
      <c r="I1014" s="109">
        <f>'F4.2'!Y94</f>
        <v>5.73</v>
      </c>
      <c r="J1014" s="109">
        <f>'F4.2'!AX94</f>
        <v>5.73</v>
      </c>
      <c r="K1014" s="111"/>
      <c r="L1014" s="111"/>
      <c r="M1014" s="111">
        <f t="shared" si="311"/>
        <v>5.73</v>
      </c>
      <c r="N1014" s="111">
        <f t="shared" si="307"/>
        <v>0</v>
      </c>
      <c r="O1014" s="173"/>
      <c r="P1014" s="174"/>
    </row>
    <row r="1015" spans="1:16" ht="31.5" hidden="1" outlineLevel="1">
      <c r="A1015" s="185">
        <f t="shared" si="303"/>
        <v>21.3</v>
      </c>
      <c r="B1015" s="186" t="str">
        <f t="shared" si="302"/>
        <v>Scheme-3: Revamping and structural augmentation of Reversible feeder conveyors in CHP-BTPS.</v>
      </c>
      <c r="C1015" s="49" t="str">
        <f t="shared" si="312"/>
        <v>MERC/CAPEX/MSPGCL/2024-25/0310</v>
      </c>
      <c r="D1015" s="160">
        <f t="shared" si="312"/>
        <v>45429</v>
      </c>
      <c r="E1015" s="111">
        <f t="shared" si="312"/>
        <v>1.77</v>
      </c>
      <c r="F1015" s="109">
        <f t="shared" si="304"/>
        <v>1.75</v>
      </c>
      <c r="G1015" s="109">
        <f t="shared" si="305"/>
        <v>1.75</v>
      </c>
      <c r="H1015" s="111">
        <f t="shared" si="306"/>
        <v>0</v>
      </c>
      <c r="I1015" s="109">
        <f>'F4.2'!Y95</f>
        <v>1.77</v>
      </c>
      <c r="J1015" s="109">
        <f>'F4.2'!AX95</f>
        <v>1.77</v>
      </c>
      <c r="K1015" s="111"/>
      <c r="L1015" s="111"/>
      <c r="M1015" s="111">
        <f t="shared" si="311"/>
        <v>1.77</v>
      </c>
      <c r="N1015" s="111">
        <f t="shared" si="307"/>
        <v>0</v>
      </c>
      <c r="O1015" s="173"/>
      <c r="P1015" s="174"/>
    </row>
    <row r="1016" spans="1:16" ht="31.5" hidden="1" outlineLevel="1">
      <c r="A1016" s="185">
        <f t="shared" si="303"/>
        <v>21.4</v>
      </c>
      <c r="B1016" s="186" t="str">
        <f t="shared" si="302"/>
        <v>Scheme-4: Revamping and up-gradation of air &amp; ventilation system in Coal Handling Plant-BTPS.</v>
      </c>
      <c r="C1016" s="49" t="str">
        <f t="shared" si="312"/>
        <v>MERC/CAPEX/MSPGCL/2024-25/0310</v>
      </c>
      <c r="D1016" s="160">
        <f t="shared" si="312"/>
        <v>45429</v>
      </c>
      <c r="E1016" s="111">
        <f t="shared" si="312"/>
        <v>9.01</v>
      </c>
      <c r="F1016" s="109">
        <f t="shared" si="304"/>
        <v>0</v>
      </c>
      <c r="G1016" s="109">
        <f t="shared" si="305"/>
        <v>0</v>
      </c>
      <c r="H1016" s="111">
        <f t="shared" si="306"/>
        <v>0</v>
      </c>
      <c r="I1016" s="109">
        <f>'F4.2'!Y96</f>
        <v>3.85</v>
      </c>
      <c r="J1016" s="109">
        <f>'F4.2'!AX96</f>
        <v>3.85</v>
      </c>
      <c r="K1016" s="111"/>
      <c r="L1016" s="111"/>
      <c r="M1016" s="111">
        <f t="shared" si="311"/>
        <v>3.85</v>
      </c>
      <c r="N1016" s="111">
        <f t="shared" si="307"/>
        <v>0</v>
      </c>
      <c r="O1016" s="173"/>
      <c r="P1016" s="174"/>
    </row>
    <row r="1017" spans="1:16" ht="31.5" hidden="1" outlineLevel="1">
      <c r="A1017" s="185">
        <f t="shared" si="303"/>
        <v>21.5</v>
      </c>
      <c r="B1017" s="186" t="str">
        <f t="shared" si="302"/>
        <v>Scheme-5: Revamping, Structural &amp; drive up-gradation  of conveyor-111 in CHP-BTPS.</v>
      </c>
      <c r="C1017" s="49" t="str">
        <f t="shared" si="312"/>
        <v>MERC/CAPEX/MSPGCL/2024-25/0310</v>
      </c>
      <c r="D1017" s="160">
        <f t="shared" si="312"/>
        <v>45429</v>
      </c>
      <c r="E1017" s="111">
        <f t="shared" si="312"/>
        <v>3.85</v>
      </c>
      <c r="F1017" s="109">
        <f t="shared" si="304"/>
        <v>0</v>
      </c>
      <c r="G1017" s="109">
        <f t="shared" si="305"/>
        <v>0</v>
      </c>
      <c r="H1017" s="111">
        <f t="shared" si="306"/>
        <v>0</v>
      </c>
      <c r="I1017" s="109">
        <f>'F4.2'!Y97</f>
        <v>8.6199999999999992</v>
      </c>
      <c r="J1017" s="109">
        <f>'F4.2'!AX97</f>
        <v>8.6199999999999992</v>
      </c>
      <c r="K1017" s="111"/>
      <c r="L1017" s="111"/>
      <c r="M1017" s="111">
        <f t="shared" si="311"/>
        <v>8.6199999999999992</v>
      </c>
      <c r="N1017" s="111">
        <f t="shared" si="307"/>
        <v>0</v>
      </c>
      <c r="O1017" s="173"/>
      <c r="P1017" s="174"/>
    </row>
    <row r="1018" spans="1:16" ht="31.5" hidden="1" outlineLevel="1">
      <c r="A1018" s="185">
        <f t="shared" si="303"/>
        <v>21.6</v>
      </c>
      <c r="B1018" s="186" t="str">
        <f t="shared" si="302"/>
        <v>Scheme-6: Revamping and structural up-gradation of conveyor system in tunnel area in Coal Handling Plant-BTPS.</v>
      </c>
      <c r="C1018" s="49" t="str">
        <f t="shared" si="312"/>
        <v>MERC/CAPEX/MSPGCL/2024-25/0310</v>
      </c>
      <c r="D1018" s="160">
        <f t="shared" si="312"/>
        <v>45429</v>
      </c>
      <c r="E1018" s="111">
        <f t="shared" si="312"/>
        <v>8.6199999999999992</v>
      </c>
      <c r="F1018" s="109">
        <f t="shared" si="304"/>
        <v>0</v>
      </c>
      <c r="G1018" s="109">
        <f t="shared" si="305"/>
        <v>0</v>
      </c>
      <c r="H1018" s="111">
        <f t="shared" si="306"/>
        <v>0</v>
      </c>
      <c r="I1018" s="109">
        <f>'F4.2'!Y98</f>
        <v>8.06</v>
      </c>
      <c r="J1018" s="109">
        <f>'F4.2'!AX98</f>
        <v>8.06</v>
      </c>
      <c r="K1018" s="111"/>
      <c r="L1018" s="111"/>
      <c r="M1018" s="111">
        <f t="shared" si="311"/>
        <v>8.06</v>
      </c>
      <c r="N1018" s="111">
        <f t="shared" si="307"/>
        <v>0</v>
      </c>
      <c r="O1018" s="173"/>
      <c r="P1018" s="174"/>
    </row>
    <row r="1019" spans="1:16" ht="31.5" hidden="1" outlineLevel="1">
      <c r="A1019" s="185">
        <f t="shared" si="303"/>
        <v>21.7</v>
      </c>
      <c r="B1019" s="186" t="str">
        <f t="shared" si="302"/>
        <v>Scheme-7: Erection &amp; Commissioning of Travelling type coal chutes in CHP BTPS.</v>
      </c>
      <c r="C1019" s="49" t="str">
        <f t="shared" si="312"/>
        <v>MERC/CAPEX/MSPGCL/2024-25/0310</v>
      </c>
      <c r="D1019" s="160">
        <f t="shared" si="312"/>
        <v>45429</v>
      </c>
      <c r="E1019" s="111">
        <f t="shared" si="312"/>
        <v>8.06</v>
      </c>
      <c r="F1019" s="109">
        <f t="shared" si="304"/>
        <v>0</v>
      </c>
      <c r="G1019" s="109">
        <f t="shared" si="305"/>
        <v>0</v>
      </c>
      <c r="H1019" s="111">
        <f t="shared" si="306"/>
        <v>0</v>
      </c>
      <c r="I1019" s="109">
        <f>'F4.2'!Y99</f>
        <v>4.9800000000000004</v>
      </c>
      <c r="J1019" s="109">
        <f>'F4.2'!AX99</f>
        <v>4.9800000000000004</v>
      </c>
      <c r="K1019" s="111"/>
      <c r="L1019" s="111"/>
      <c r="M1019" s="111">
        <f t="shared" si="311"/>
        <v>4.9800000000000004</v>
      </c>
      <c r="N1019" s="111">
        <f t="shared" si="307"/>
        <v>0</v>
      </c>
      <c r="O1019" s="173"/>
      <c r="P1019" s="174"/>
    </row>
    <row r="1020" spans="1:16" ht="31.5" hidden="1" outlineLevel="1">
      <c r="A1020" s="185">
        <f t="shared" si="303"/>
        <v>21.8</v>
      </c>
      <c r="B1020" s="186" t="str">
        <f t="shared" si="302"/>
        <v>Scheme-8: Revamping of scoop cooling system installed in coal handling plant BTPS.</v>
      </c>
      <c r="C1020" s="49" t="str">
        <f t="shared" si="312"/>
        <v>MERC/CAPEX/MSPGCL/2024-25/0310</v>
      </c>
      <c r="D1020" s="160">
        <f t="shared" si="312"/>
        <v>45429</v>
      </c>
      <c r="E1020" s="111">
        <f t="shared" si="312"/>
        <v>4.9800000000000004</v>
      </c>
      <c r="F1020" s="109">
        <f t="shared" si="304"/>
        <v>0</v>
      </c>
      <c r="G1020" s="109">
        <f t="shared" si="305"/>
        <v>0</v>
      </c>
      <c r="H1020" s="111">
        <f t="shared" si="306"/>
        <v>0</v>
      </c>
      <c r="I1020" s="109">
        <f>'F4.2'!Y100</f>
        <v>3.92</v>
      </c>
      <c r="J1020" s="109">
        <f>'F4.2'!AX100</f>
        <v>3.92</v>
      </c>
      <c r="K1020" s="111"/>
      <c r="L1020" s="111"/>
      <c r="M1020" s="111">
        <f t="shared" si="311"/>
        <v>3.92</v>
      </c>
      <c r="N1020" s="111">
        <f t="shared" si="307"/>
        <v>0</v>
      </c>
      <c r="O1020" s="173"/>
      <c r="P1020" s="174"/>
    </row>
    <row r="1021" spans="1:16" ht="15.75" hidden="1" outlineLevel="1">
      <c r="A1021" s="283">
        <f t="shared" si="303"/>
        <v>21.9</v>
      </c>
      <c r="B1021" s="283" t="str">
        <f t="shared" si="302"/>
        <v>Scheme-9: Retrofitting and Up-gradation of Dewatering system in CHP-BTPS.</v>
      </c>
      <c r="C1021" s="49" t="str">
        <f t="shared" si="312"/>
        <v>MERC/CAPEX/MSPGCL/2024-25/0310</v>
      </c>
      <c r="D1021" s="160">
        <f t="shared" si="312"/>
        <v>45429</v>
      </c>
      <c r="E1021" s="111">
        <f t="shared" si="312"/>
        <v>3.92</v>
      </c>
      <c r="F1021" s="109">
        <f t="shared" si="304"/>
        <v>0</v>
      </c>
      <c r="G1021" s="109">
        <f t="shared" si="305"/>
        <v>0</v>
      </c>
      <c r="H1021" s="111">
        <f t="shared" si="306"/>
        <v>0</v>
      </c>
      <c r="I1021" s="109">
        <f>'F4.2'!Y101</f>
        <v>9.01</v>
      </c>
      <c r="J1021" s="109">
        <f>'F4.2'!AX101</f>
        <v>9.01</v>
      </c>
      <c r="K1021" s="111"/>
      <c r="L1021" s="111"/>
      <c r="M1021" s="111">
        <f t="shared" si="311"/>
        <v>9.01</v>
      </c>
      <c r="N1021" s="111">
        <f t="shared" si="307"/>
        <v>0</v>
      </c>
      <c r="O1021" s="173"/>
      <c r="P1021" s="174"/>
    </row>
    <row r="1022" spans="1:16" ht="15.75" hidden="1" outlineLevel="1">
      <c r="A1022" s="282">
        <f t="shared" si="303"/>
        <v>0</v>
      </c>
      <c r="B1022" s="282" t="str">
        <f t="shared" si="302"/>
        <v>IDC</v>
      </c>
      <c r="C1022" s="49">
        <f t="shared" si="312"/>
        <v>0</v>
      </c>
      <c r="D1022" s="160" t="str">
        <f t="shared" si="312"/>
        <v>-</v>
      </c>
      <c r="E1022" s="111">
        <f t="shared" si="312"/>
        <v>0</v>
      </c>
      <c r="F1022" s="109">
        <f t="shared" si="304"/>
        <v>0</v>
      </c>
      <c r="G1022" s="109">
        <f t="shared" si="305"/>
        <v>0</v>
      </c>
      <c r="H1022" s="111">
        <f t="shared" si="306"/>
        <v>0</v>
      </c>
      <c r="I1022" s="109">
        <f>'F4.2'!Y102</f>
        <v>0.53</v>
      </c>
      <c r="J1022" s="109">
        <f>'F4.2'!AX102</f>
        <v>0.53</v>
      </c>
      <c r="K1022" s="111"/>
      <c r="L1022" s="111"/>
      <c r="M1022" s="111">
        <f t="shared" si="311"/>
        <v>0.53</v>
      </c>
      <c r="N1022" s="111">
        <f t="shared" si="307"/>
        <v>0</v>
      </c>
      <c r="O1022" s="173"/>
      <c r="P1022" s="174"/>
    </row>
    <row r="1023" spans="1:16" ht="15.75" hidden="1" outlineLevel="1">
      <c r="A1023" s="284">
        <f t="shared" si="303"/>
        <v>0</v>
      </c>
      <c r="B1023" s="284" t="str">
        <f t="shared" si="302"/>
        <v>Asset Transfer from Projects</v>
      </c>
      <c r="C1023" s="49">
        <f t="shared" si="312"/>
        <v>0</v>
      </c>
      <c r="D1023" s="160" t="str">
        <f t="shared" si="312"/>
        <v>-</v>
      </c>
      <c r="E1023" s="111">
        <f t="shared" si="312"/>
        <v>0</v>
      </c>
      <c r="F1023" s="109">
        <f t="shared" si="304"/>
        <v>0</v>
      </c>
      <c r="G1023" s="109">
        <f t="shared" si="305"/>
        <v>0</v>
      </c>
      <c r="H1023" s="111">
        <f t="shared" si="306"/>
        <v>0</v>
      </c>
      <c r="I1023" s="109">
        <f>'F4.2'!Y103</f>
        <v>0</v>
      </c>
      <c r="J1023" s="109">
        <f>'F4.2'!AX103</f>
        <v>0</v>
      </c>
      <c r="K1023" s="111"/>
      <c r="L1023" s="111"/>
      <c r="M1023" s="111">
        <f t="shared" si="311"/>
        <v>0</v>
      </c>
      <c r="N1023" s="111">
        <f t="shared" si="307"/>
        <v>0</v>
      </c>
      <c r="O1023" s="173"/>
      <c r="P1023" s="174"/>
    </row>
    <row r="1024" spans="1:16" ht="15.75" hidden="1" outlineLevel="1">
      <c r="A1024" s="282">
        <f t="shared" si="303"/>
        <v>0</v>
      </c>
      <c r="B1024" s="282" t="str">
        <f t="shared" ref="B1024:B1055" si="313">B794</f>
        <v>SP Busduct Unit 4&amp;5</v>
      </c>
      <c r="C1024" s="49">
        <f t="shared" si="312"/>
        <v>0</v>
      </c>
      <c r="D1024" s="160" t="str">
        <f t="shared" si="312"/>
        <v>-</v>
      </c>
      <c r="E1024" s="111">
        <f t="shared" si="312"/>
        <v>0</v>
      </c>
      <c r="F1024" s="109">
        <f t="shared" si="304"/>
        <v>0.30071745999999999</v>
      </c>
      <c r="G1024" s="109">
        <f t="shared" si="305"/>
        <v>0.30071745999999999</v>
      </c>
      <c r="H1024" s="111">
        <f t="shared" si="306"/>
        <v>0</v>
      </c>
      <c r="I1024" s="109">
        <f>'F4.2'!Y104</f>
        <v>0</v>
      </c>
      <c r="J1024" s="109">
        <f>'F4.2'!AX104</f>
        <v>0</v>
      </c>
      <c r="K1024" s="111"/>
      <c r="L1024" s="111"/>
      <c r="M1024" s="111">
        <f t="shared" si="311"/>
        <v>0</v>
      </c>
      <c r="N1024" s="111">
        <f t="shared" si="307"/>
        <v>0</v>
      </c>
      <c r="O1024" s="173"/>
      <c r="P1024" s="174"/>
    </row>
    <row r="1025" spans="1:14" ht="15.75" hidden="1" outlineLevel="1">
      <c r="A1025" s="282">
        <f t="shared" si="303"/>
        <v>0</v>
      </c>
      <c r="B1025" s="282" t="str">
        <f t="shared" si="313"/>
        <v>ESP,ID,FD,PA Fans &amp;Other Boiler Auxiliaries</v>
      </c>
      <c r="C1025" s="40">
        <f t="shared" si="312"/>
        <v>0</v>
      </c>
      <c r="D1025" s="159" t="str">
        <f t="shared" si="312"/>
        <v>-</v>
      </c>
      <c r="E1025" s="109">
        <f t="shared" si="312"/>
        <v>0</v>
      </c>
      <c r="F1025" s="109">
        <f t="shared" si="304"/>
        <v>1.0282827000000001</v>
      </c>
      <c r="G1025" s="109">
        <f t="shared" si="305"/>
        <v>1.0282827000000001</v>
      </c>
      <c r="H1025" s="109">
        <f t="shared" si="306"/>
        <v>0</v>
      </c>
      <c r="I1025" s="109">
        <f>'F4.2'!Y105</f>
        <v>0</v>
      </c>
      <c r="J1025" s="109">
        <f>'F4.2'!AX105</f>
        <v>0</v>
      </c>
      <c r="K1025" s="109"/>
      <c r="L1025" s="109"/>
      <c r="M1025" s="109">
        <f t="shared" ref="M1025:M1078" si="314">SUM(J1025:L1025)</f>
        <v>0</v>
      </c>
      <c r="N1025" s="109">
        <f t="shared" si="307"/>
        <v>0</v>
      </c>
    </row>
    <row r="1026" spans="1:14" ht="15.75" hidden="1" outlineLevel="1">
      <c r="A1026" s="284">
        <f t="shared" ref="A1026:A1057" si="315">A796</f>
        <v>0</v>
      </c>
      <c r="B1026" s="284" t="str">
        <f t="shared" si="313"/>
        <v>(ii) DPR Yet to be Submitted to MERC</v>
      </c>
      <c r="C1026" s="40">
        <f t="shared" si="312"/>
        <v>0</v>
      </c>
      <c r="D1026" s="159" t="str">
        <f t="shared" si="312"/>
        <v>-</v>
      </c>
      <c r="E1026" s="109">
        <f t="shared" si="312"/>
        <v>0</v>
      </c>
      <c r="F1026" s="109">
        <f t="shared" ref="F1026:F1057" si="316">F796+I796</f>
        <v>0</v>
      </c>
      <c r="G1026" s="109">
        <f t="shared" ref="G1026:G1057" si="317">G796+M796</f>
        <v>0</v>
      </c>
      <c r="H1026" s="109">
        <f t="shared" si="306"/>
        <v>0</v>
      </c>
      <c r="I1026" s="109">
        <f>'F4.2'!Y106</f>
        <v>0</v>
      </c>
      <c r="J1026" s="109">
        <f>'F4.2'!AX106</f>
        <v>0</v>
      </c>
      <c r="K1026" s="109"/>
      <c r="L1026" s="109"/>
      <c r="M1026" s="109">
        <f t="shared" si="314"/>
        <v>0</v>
      </c>
      <c r="N1026" s="109">
        <f t="shared" si="307"/>
        <v>0</v>
      </c>
    </row>
    <row r="1027" spans="1:14" ht="15.75" hidden="1" outlineLevel="1">
      <c r="A1027" s="345">
        <f t="shared" si="315"/>
        <v>0</v>
      </c>
      <c r="B1027" s="345" t="str">
        <f t="shared" si="313"/>
        <v xml:space="preserve">FY 2025-26 </v>
      </c>
      <c r="C1027" s="49">
        <f t="shared" si="312"/>
        <v>0</v>
      </c>
      <c r="D1027" s="160" t="str">
        <f t="shared" si="312"/>
        <v>-</v>
      </c>
      <c r="E1027" s="111">
        <f t="shared" si="312"/>
        <v>0</v>
      </c>
      <c r="F1027" s="109">
        <f t="shared" si="316"/>
        <v>0</v>
      </c>
      <c r="G1027" s="109">
        <f t="shared" si="317"/>
        <v>0</v>
      </c>
      <c r="H1027" s="111">
        <f t="shared" si="306"/>
        <v>0</v>
      </c>
      <c r="I1027" s="109">
        <f>'F4.2'!Y107</f>
        <v>0</v>
      </c>
      <c r="J1027" s="109">
        <f>'F4.2'!AX107</f>
        <v>0</v>
      </c>
      <c r="K1027" s="111"/>
      <c r="L1027" s="111"/>
      <c r="M1027" s="111">
        <f t="shared" si="314"/>
        <v>0</v>
      </c>
      <c r="N1027" s="111">
        <f t="shared" si="307"/>
        <v>0</v>
      </c>
    </row>
    <row r="1028" spans="1:14" ht="31.5" hidden="1" outlineLevel="1">
      <c r="A1028" s="352">
        <f t="shared" si="315"/>
        <v>1</v>
      </c>
      <c r="B1028" s="353" t="str">
        <f t="shared" si="313"/>
        <v>Up gradation of coal mill reject system, Procurement of Air heater baskets &amp; spare Air heater gearbox at 2X500MW, Bhusawal TPS</v>
      </c>
      <c r="C1028" s="49">
        <f t="shared" si="312"/>
        <v>0</v>
      </c>
      <c r="D1028" s="160" t="str">
        <f t="shared" si="312"/>
        <v>-</v>
      </c>
      <c r="E1028" s="111">
        <f t="shared" si="312"/>
        <v>0</v>
      </c>
      <c r="F1028" s="109">
        <f t="shared" si="316"/>
        <v>31.75</v>
      </c>
      <c r="G1028" s="109">
        <f t="shared" si="317"/>
        <v>0</v>
      </c>
      <c r="H1028" s="111">
        <f t="shared" si="306"/>
        <v>31.75</v>
      </c>
      <c r="I1028" s="109">
        <f>'F4.2'!Y108</f>
        <v>0</v>
      </c>
      <c r="J1028" s="109">
        <f>'F4.2'!AX108</f>
        <v>0</v>
      </c>
      <c r="K1028" s="111"/>
      <c r="L1028" s="111"/>
      <c r="M1028" s="111">
        <f t="shared" si="314"/>
        <v>0</v>
      </c>
      <c r="N1028" s="111">
        <f t="shared" si="307"/>
        <v>31.75</v>
      </c>
    </row>
    <row r="1029" spans="1:14" ht="63" hidden="1" outlineLevel="1">
      <c r="A1029" s="282">
        <f t="shared" si="315"/>
        <v>1.1000000000000001</v>
      </c>
      <c r="B1029" s="282" t="str">
        <f t="shared" si="313"/>
        <v xml:space="preserve">Work of Capacity enhancement, Engineering, modification, upgradation including spares and consumables and complete commissioning including operation and comprehensive maintenance for 12 months for coal mill reject handling system  in Unit-4&amp;5, 2X500MW, BTPS, Bhusawal </v>
      </c>
      <c r="C1029" s="49">
        <f t="shared" si="312"/>
        <v>0</v>
      </c>
      <c r="D1029" s="160" t="str">
        <f t="shared" si="312"/>
        <v>-</v>
      </c>
      <c r="E1029" s="111">
        <f t="shared" si="312"/>
        <v>0</v>
      </c>
      <c r="F1029" s="109">
        <f t="shared" si="316"/>
        <v>15.05</v>
      </c>
      <c r="G1029" s="109">
        <f t="shared" si="317"/>
        <v>15.05</v>
      </c>
      <c r="H1029" s="111">
        <f t="shared" si="306"/>
        <v>0</v>
      </c>
      <c r="I1029" s="109">
        <f>'F4.2'!Y109</f>
        <v>0</v>
      </c>
      <c r="J1029" s="109">
        <f>'F4.2'!AX109</f>
        <v>0</v>
      </c>
      <c r="K1029" s="111"/>
      <c r="L1029" s="111"/>
      <c r="M1029" s="111">
        <f t="shared" si="314"/>
        <v>0</v>
      </c>
      <c r="N1029" s="111">
        <f t="shared" si="307"/>
        <v>0</v>
      </c>
    </row>
    <row r="1030" spans="1:14" ht="31.5" hidden="1" outlineLevel="1">
      <c r="A1030" s="282">
        <f t="shared" si="315"/>
        <v>1.2</v>
      </c>
      <c r="B1030" s="282" t="str">
        <f t="shared" si="313"/>
        <v>Procurement of assembly of baskets &amp; seals for Air Preheater of type 31.5 VIM 2000 (72° PA), in Unit-5 2x500MW, BTPS Bhusawal</v>
      </c>
      <c r="C1030" s="49">
        <f t="shared" ref="C1030:E1049" si="318">C800</f>
        <v>0</v>
      </c>
      <c r="D1030" s="160" t="str">
        <f t="shared" si="318"/>
        <v>-</v>
      </c>
      <c r="E1030" s="111">
        <f t="shared" si="318"/>
        <v>0</v>
      </c>
      <c r="F1030" s="109">
        <f t="shared" si="316"/>
        <v>7.45</v>
      </c>
      <c r="G1030" s="109">
        <f t="shared" si="317"/>
        <v>7.45</v>
      </c>
      <c r="H1030" s="111">
        <f t="shared" si="306"/>
        <v>0</v>
      </c>
      <c r="I1030" s="109">
        <f>'F4.2'!Y110</f>
        <v>0</v>
      </c>
      <c r="J1030" s="109">
        <f>'F4.2'!AX110</f>
        <v>0</v>
      </c>
      <c r="K1030" s="111"/>
      <c r="L1030" s="111"/>
      <c r="M1030" s="111">
        <f t="shared" si="314"/>
        <v>0</v>
      </c>
      <c r="N1030" s="111">
        <f t="shared" si="307"/>
        <v>0</v>
      </c>
    </row>
    <row r="1031" spans="1:14" ht="31.5" hidden="1" outlineLevel="1">
      <c r="A1031" s="282">
        <f t="shared" si="315"/>
        <v>1.3</v>
      </c>
      <c r="B1031" s="282" t="str">
        <f t="shared" si="313"/>
        <v>Procurement of APH Gearbox to improve availability and performance of Air preheaters at 2 x 500 MW Units, BTPS, Bhusawal. </v>
      </c>
      <c r="C1031" s="49">
        <f t="shared" si="318"/>
        <v>0</v>
      </c>
      <c r="D1031" s="160" t="str">
        <f t="shared" si="318"/>
        <v>-</v>
      </c>
      <c r="E1031" s="111">
        <f t="shared" si="318"/>
        <v>0</v>
      </c>
      <c r="F1031" s="109">
        <f t="shared" si="316"/>
        <v>9.25</v>
      </c>
      <c r="G1031" s="109">
        <f t="shared" si="317"/>
        <v>9.25</v>
      </c>
      <c r="H1031" s="111">
        <f t="shared" si="306"/>
        <v>0</v>
      </c>
      <c r="I1031" s="109">
        <f>'F4.2'!Y111</f>
        <v>0</v>
      </c>
      <c r="J1031" s="109">
        <f>'F4.2'!AX111</f>
        <v>0</v>
      </c>
      <c r="K1031" s="111"/>
      <c r="L1031" s="111"/>
      <c r="M1031" s="111">
        <f t="shared" si="314"/>
        <v>0</v>
      </c>
      <c r="N1031" s="111">
        <f t="shared" si="307"/>
        <v>0</v>
      </c>
    </row>
    <row r="1032" spans="1:14" ht="15.75" hidden="1" outlineLevel="1">
      <c r="A1032" s="352">
        <f t="shared" si="315"/>
        <v>2</v>
      </c>
      <c r="B1032" s="353" t="str">
        <f t="shared" si="313"/>
        <v>Boiler Reliability &amp; Availability improvement at 2x500MW, Bhusawal TPS.</v>
      </c>
      <c r="C1032" s="40">
        <f t="shared" si="318"/>
        <v>0</v>
      </c>
      <c r="D1032" s="159" t="str">
        <f t="shared" si="318"/>
        <v>-</v>
      </c>
      <c r="E1032" s="109">
        <f t="shared" si="318"/>
        <v>0</v>
      </c>
      <c r="F1032" s="109">
        <f t="shared" si="316"/>
        <v>83.63000000000001</v>
      </c>
      <c r="G1032" s="109">
        <f t="shared" si="317"/>
        <v>0</v>
      </c>
      <c r="H1032" s="109">
        <f t="shared" si="306"/>
        <v>83.63000000000001</v>
      </c>
      <c r="I1032" s="109">
        <f>'F4.2'!Y112</f>
        <v>0</v>
      </c>
      <c r="J1032" s="109">
        <f>'F4.2'!AX112</f>
        <v>0</v>
      </c>
      <c r="K1032" s="109"/>
      <c r="L1032" s="109"/>
      <c r="M1032" s="109">
        <f t="shared" si="314"/>
        <v>0</v>
      </c>
      <c r="N1032" s="109">
        <f t="shared" si="307"/>
        <v>83.63000000000001</v>
      </c>
    </row>
    <row r="1033" spans="1:14" ht="31.5" hidden="1" outlineLevel="1">
      <c r="A1033" s="282">
        <f t="shared" si="315"/>
        <v>2.1</v>
      </c>
      <c r="B1033" s="282" t="str">
        <f t="shared" si="313"/>
        <v xml:space="preserve">Procurement &amp; Replacement Of LTSH Coils for Unit - 4 &amp; 5 (500MW) TPS, Bhusawal. </v>
      </c>
      <c r="C1033" s="49">
        <f t="shared" si="318"/>
        <v>0</v>
      </c>
      <c r="D1033" s="160" t="str">
        <f t="shared" si="318"/>
        <v>-</v>
      </c>
      <c r="E1033" s="111">
        <f t="shared" si="318"/>
        <v>0</v>
      </c>
      <c r="F1033" s="109">
        <f t="shared" si="316"/>
        <v>19.11</v>
      </c>
      <c r="G1033" s="109">
        <f t="shared" si="317"/>
        <v>19.11</v>
      </c>
      <c r="H1033" s="111">
        <f t="shared" si="306"/>
        <v>0</v>
      </c>
      <c r="I1033" s="109">
        <f>'F4.2'!Y113</f>
        <v>0</v>
      </c>
      <c r="J1033" s="109">
        <f>'F4.2'!AX113</f>
        <v>0</v>
      </c>
      <c r="K1033" s="111"/>
      <c r="L1033" s="111"/>
      <c r="M1033" s="111">
        <f t="shared" si="314"/>
        <v>0</v>
      </c>
      <c r="N1033" s="111">
        <f t="shared" si="307"/>
        <v>0</v>
      </c>
    </row>
    <row r="1034" spans="1:14" ht="31.5" hidden="1" outlineLevel="1">
      <c r="A1034" s="282">
        <f t="shared" si="315"/>
        <v>2.2000000000000002</v>
      </c>
      <c r="B1034" s="282" t="str">
        <f t="shared" si="313"/>
        <v>Procurement &amp; Replacement Of Economiser Coils For Unit - 4 &amp; 5 (500MW) TPS, Bhusawal</v>
      </c>
      <c r="C1034" s="49">
        <f t="shared" si="318"/>
        <v>0</v>
      </c>
      <c r="D1034" s="160" t="str">
        <f t="shared" si="318"/>
        <v>-</v>
      </c>
      <c r="E1034" s="111">
        <f t="shared" si="318"/>
        <v>0</v>
      </c>
      <c r="F1034" s="109">
        <f t="shared" si="316"/>
        <v>47.6</v>
      </c>
      <c r="G1034" s="109">
        <f t="shared" si="317"/>
        <v>47.6</v>
      </c>
      <c r="H1034" s="111">
        <f t="shared" si="306"/>
        <v>0</v>
      </c>
      <c r="I1034" s="109">
        <f>'F4.2'!Y114</f>
        <v>0</v>
      </c>
      <c r="J1034" s="109">
        <f>'F4.2'!AX114</f>
        <v>0</v>
      </c>
      <c r="K1034" s="111"/>
      <c r="L1034" s="111"/>
      <c r="M1034" s="111">
        <f t="shared" si="314"/>
        <v>0</v>
      </c>
      <c r="N1034" s="111">
        <f t="shared" si="307"/>
        <v>0</v>
      </c>
    </row>
    <row r="1035" spans="1:14" ht="15.75" hidden="1" outlineLevel="1">
      <c r="A1035" s="282">
        <f t="shared" si="315"/>
        <v>2.2999999999999998</v>
      </c>
      <c r="B1035" s="282" t="str">
        <f t="shared" si="313"/>
        <v>Procurement of assembly of APH Baskets Unit-4</v>
      </c>
      <c r="C1035" s="40">
        <f t="shared" si="318"/>
        <v>0</v>
      </c>
      <c r="D1035" s="159" t="str">
        <f t="shared" si="318"/>
        <v>-</v>
      </c>
      <c r="E1035" s="109">
        <f t="shared" si="318"/>
        <v>0</v>
      </c>
      <c r="F1035" s="109">
        <f t="shared" si="316"/>
        <v>7.55</v>
      </c>
      <c r="G1035" s="109">
        <f t="shared" si="317"/>
        <v>7.55</v>
      </c>
      <c r="H1035" s="109">
        <f t="shared" si="306"/>
        <v>0</v>
      </c>
      <c r="I1035" s="109">
        <f>'F4.2'!Y115</f>
        <v>0</v>
      </c>
      <c r="J1035" s="109">
        <f>'F4.2'!AX115</f>
        <v>0</v>
      </c>
      <c r="K1035" s="109"/>
      <c r="L1035" s="109"/>
      <c r="M1035" s="109">
        <f t="shared" si="314"/>
        <v>0</v>
      </c>
      <c r="N1035" s="109">
        <f t="shared" si="307"/>
        <v>0</v>
      </c>
    </row>
    <row r="1036" spans="1:14" ht="15.75" hidden="1" outlineLevel="1">
      <c r="A1036" s="282">
        <f t="shared" si="315"/>
        <v>2.4</v>
      </c>
      <c r="B1036" s="282" t="str">
        <f t="shared" si="313"/>
        <v>Procurement of APH Gearbox Unit-4&amp;5</v>
      </c>
      <c r="C1036" s="49">
        <f t="shared" si="318"/>
        <v>0</v>
      </c>
      <c r="D1036" s="160" t="str">
        <f t="shared" si="318"/>
        <v>-</v>
      </c>
      <c r="E1036" s="111">
        <f t="shared" si="318"/>
        <v>0</v>
      </c>
      <c r="F1036" s="109">
        <f t="shared" si="316"/>
        <v>9.3699999999999992</v>
      </c>
      <c r="G1036" s="109">
        <f t="shared" si="317"/>
        <v>9.3699999999999992</v>
      </c>
      <c r="H1036" s="111">
        <f t="shared" si="306"/>
        <v>0</v>
      </c>
      <c r="I1036" s="109">
        <f>'F4.2'!Y116</f>
        <v>0</v>
      </c>
      <c r="J1036" s="109">
        <f>'F4.2'!AX116</f>
        <v>0</v>
      </c>
      <c r="K1036" s="111"/>
      <c r="L1036" s="111"/>
      <c r="M1036" s="111">
        <f t="shared" si="314"/>
        <v>0</v>
      </c>
      <c r="N1036" s="111">
        <f t="shared" si="307"/>
        <v>0</v>
      </c>
    </row>
    <row r="1037" spans="1:14" ht="15.75" hidden="1" outlineLevel="1">
      <c r="A1037" s="352">
        <f t="shared" si="315"/>
        <v>3</v>
      </c>
      <c r="B1037" s="353" t="str">
        <f t="shared" si="313"/>
        <v>Various Turbine side reliability improvement schemes at 2x500MW, BTPS</v>
      </c>
      <c r="C1037" s="49">
        <f t="shared" si="318"/>
        <v>0</v>
      </c>
      <c r="D1037" s="160" t="str">
        <f t="shared" si="318"/>
        <v>-</v>
      </c>
      <c r="E1037" s="111">
        <f t="shared" si="318"/>
        <v>0</v>
      </c>
      <c r="F1037" s="109">
        <f t="shared" si="316"/>
        <v>41.4</v>
      </c>
      <c r="G1037" s="109">
        <f t="shared" si="317"/>
        <v>0</v>
      </c>
      <c r="H1037" s="111">
        <f t="shared" si="306"/>
        <v>41.4</v>
      </c>
      <c r="I1037" s="109">
        <f>'F4.2'!Y117</f>
        <v>0</v>
      </c>
      <c r="J1037" s="109">
        <f>'F4.2'!AX117</f>
        <v>0</v>
      </c>
      <c r="K1037" s="111"/>
      <c r="L1037" s="111"/>
      <c r="M1037" s="111">
        <f t="shared" si="314"/>
        <v>0</v>
      </c>
      <c r="N1037" s="111">
        <f t="shared" si="307"/>
        <v>41.4</v>
      </c>
    </row>
    <row r="1038" spans="1:14" ht="15.75" hidden="1" outlineLevel="1">
      <c r="A1038" s="282">
        <f t="shared" si="315"/>
        <v>3.1</v>
      </c>
      <c r="B1038" s="282" t="str">
        <f t="shared" si="313"/>
        <v>Reliability improvement of Atlas copco make (mode -ZR -500)</v>
      </c>
      <c r="C1038" s="49">
        <f t="shared" si="318"/>
        <v>0</v>
      </c>
      <c r="D1038" s="160" t="str">
        <f t="shared" si="318"/>
        <v>-</v>
      </c>
      <c r="E1038" s="111">
        <f t="shared" si="318"/>
        <v>0</v>
      </c>
      <c r="F1038" s="109">
        <f t="shared" si="316"/>
        <v>2.4</v>
      </c>
      <c r="G1038" s="109">
        <f t="shared" si="317"/>
        <v>2.4</v>
      </c>
      <c r="H1038" s="111">
        <f t="shared" si="306"/>
        <v>0</v>
      </c>
      <c r="I1038" s="109">
        <f>'F4.2'!Y118</f>
        <v>0</v>
      </c>
      <c r="J1038" s="109">
        <f>'F4.2'!AX118</f>
        <v>0</v>
      </c>
      <c r="K1038" s="111"/>
      <c r="L1038" s="111"/>
      <c r="M1038" s="111">
        <f t="shared" si="314"/>
        <v>0</v>
      </c>
      <c r="N1038" s="111">
        <f t="shared" si="307"/>
        <v>0</v>
      </c>
    </row>
    <row r="1039" spans="1:14" ht="15.75" hidden="1" outlineLevel="1">
      <c r="A1039" s="282">
        <f t="shared" si="315"/>
        <v>3.2</v>
      </c>
      <c r="B1039" s="282" t="str">
        <f t="shared" si="313"/>
        <v xml:space="preserve">Reliability improvement of  HPCV Valve with procurment cone assy </v>
      </c>
      <c r="C1039" s="49">
        <f t="shared" si="318"/>
        <v>0</v>
      </c>
      <c r="D1039" s="160" t="str">
        <f t="shared" si="318"/>
        <v>-</v>
      </c>
      <c r="E1039" s="111">
        <f t="shared" si="318"/>
        <v>0</v>
      </c>
      <c r="F1039" s="109">
        <f t="shared" si="316"/>
        <v>2</v>
      </c>
      <c r="G1039" s="109">
        <f t="shared" si="317"/>
        <v>2</v>
      </c>
      <c r="H1039" s="111">
        <f t="shared" si="306"/>
        <v>0</v>
      </c>
      <c r="I1039" s="109">
        <f>'F4.2'!Y119</f>
        <v>0</v>
      </c>
      <c r="J1039" s="109">
        <f>'F4.2'!AX119</f>
        <v>0</v>
      </c>
      <c r="K1039" s="111"/>
      <c r="L1039" s="111"/>
      <c r="M1039" s="111">
        <f t="shared" si="314"/>
        <v>0</v>
      </c>
      <c r="N1039" s="111">
        <f t="shared" si="307"/>
        <v>0</v>
      </c>
    </row>
    <row r="1040" spans="1:14" ht="15.75" hidden="1" outlineLevel="1">
      <c r="A1040" s="282">
        <f t="shared" si="315"/>
        <v>3.3</v>
      </c>
      <c r="B1040" s="282" t="str">
        <f t="shared" si="313"/>
        <v>Reliability improvement of Alfa Laval make Portable COP</v>
      </c>
      <c r="C1040" s="49">
        <f t="shared" si="318"/>
        <v>0</v>
      </c>
      <c r="D1040" s="160" t="str">
        <f t="shared" si="318"/>
        <v>-</v>
      </c>
      <c r="E1040" s="111">
        <f t="shared" si="318"/>
        <v>0</v>
      </c>
      <c r="F1040" s="109">
        <f t="shared" si="316"/>
        <v>3</v>
      </c>
      <c r="G1040" s="109">
        <f t="shared" si="317"/>
        <v>3</v>
      </c>
      <c r="H1040" s="111">
        <f t="shared" si="306"/>
        <v>0</v>
      </c>
      <c r="I1040" s="109">
        <f>'F4.2'!Y120</f>
        <v>0</v>
      </c>
      <c r="J1040" s="109">
        <f>'F4.2'!AX120</f>
        <v>0</v>
      </c>
      <c r="K1040" s="111"/>
      <c r="L1040" s="111"/>
      <c r="M1040" s="111">
        <f t="shared" si="314"/>
        <v>0</v>
      </c>
      <c r="N1040" s="111">
        <f t="shared" si="307"/>
        <v>0</v>
      </c>
    </row>
    <row r="1041" spans="1:14" ht="31.5" hidden="1" outlineLevel="1">
      <c r="A1041" s="282">
        <f t="shared" si="315"/>
        <v>3.4</v>
      </c>
      <c r="B1041" s="282" t="str">
        <f t="shared" si="313"/>
        <v>Reliability improvement of Seal Oil System with procurement of various U Seal rings</v>
      </c>
      <c r="C1041" s="49">
        <f t="shared" si="318"/>
        <v>0</v>
      </c>
      <c r="D1041" s="160" t="str">
        <f t="shared" si="318"/>
        <v>-</v>
      </c>
      <c r="E1041" s="111">
        <f t="shared" si="318"/>
        <v>0</v>
      </c>
      <c r="F1041" s="109">
        <f t="shared" si="316"/>
        <v>2</v>
      </c>
      <c r="G1041" s="109">
        <f t="shared" si="317"/>
        <v>2</v>
      </c>
      <c r="H1041" s="111">
        <f t="shared" si="306"/>
        <v>0</v>
      </c>
      <c r="I1041" s="109">
        <f>'F4.2'!Y121</f>
        <v>0</v>
      </c>
      <c r="J1041" s="109">
        <f>'F4.2'!AX121</f>
        <v>0</v>
      </c>
      <c r="K1041" s="111"/>
      <c r="L1041" s="111"/>
      <c r="M1041" s="111">
        <f t="shared" si="314"/>
        <v>0</v>
      </c>
      <c r="N1041" s="111">
        <f t="shared" si="307"/>
        <v>0</v>
      </c>
    </row>
    <row r="1042" spans="1:14" ht="31.5" hidden="1" outlineLevel="1">
      <c r="A1042" s="282">
        <f t="shared" si="315"/>
        <v>3.5</v>
      </c>
      <c r="B1042" s="282" t="str">
        <f t="shared" si="313"/>
        <v>Reliability improvement of Unit-4 &amp; 5 NDCT with replacement of PVC fills and allied work</v>
      </c>
      <c r="C1042" s="40">
        <f t="shared" si="318"/>
        <v>0</v>
      </c>
      <c r="D1042" s="159" t="str">
        <f t="shared" si="318"/>
        <v>-</v>
      </c>
      <c r="E1042" s="109">
        <f t="shared" si="318"/>
        <v>0</v>
      </c>
      <c r="F1042" s="109">
        <f t="shared" si="316"/>
        <v>30</v>
      </c>
      <c r="G1042" s="109">
        <f t="shared" si="317"/>
        <v>30</v>
      </c>
      <c r="H1042" s="109">
        <f t="shared" si="306"/>
        <v>0</v>
      </c>
      <c r="I1042" s="109">
        <f>'F4.2'!Y122</f>
        <v>0</v>
      </c>
      <c r="J1042" s="109">
        <f>'F4.2'!AX122</f>
        <v>0</v>
      </c>
      <c r="K1042" s="109"/>
      <c r="L1042" s="109"/>
      <c r="M1042" s="109">
        <f t="shared" si="314"/>
        <v>0</v>
      </c>
      <c r="N1042" s="109">
        <f t="shared" si="307"/>
        <v>0</v>
      </c>
    </row>
    <row r="1043" spans="1:14" ht="15.75" hidden="1" outlineLevel="1">
      <c r="A1043" s="282">
        <f t="shared" si="315"/>
        <v>3.6</v>
      </c>
      <c r="B1043" s="282" t="str">
        <f t="shared" si="313"/>
        <v>Upgradation of Chiller plant, GEHO pump house &amp; OLTC PLC system.</v>
      </c>
      <c r="C1043" s="49">
        <f t="shared" si="318"/>
        <v>0</v>
      </c>
      <c r="D1043" s="160" t="str">
        <f t="shared" si="318"/>
        <v>-</v>
      </c>
      <c r="E1043" s="111">
        <f t="shared" si="318"/>
        <v>0</v>
      </c>
      <c r="F1043" s="109">
        <f t="shared" si="316"/>
        <v>2</v>
      </c>
      <c r="G1043" s="109">
        <f t="shared" si="317"/>
        <v>2</v>
      </c>
      <c r="H1043" s="111">
        <f t="shared" si="306"/>
        <v>0</v>
      </c>
      <c r="I1043" s="109">
        <f>'F4.2'!Y123</f>
        <v>0</v>
      </c>
      <c r="J1043" s="109">
        <f>'F4.2'!AX123</f>
        <v>0</v>
      </c>
      <c r="K1043" s="111"/>
      <c r="L1043" s="111"/>
      <c r="M1043" s="111">
        <f t="shared" si="314"/>
        <v>0</v>
      </c>
      <c r="N1043" s="111">
        <f t="shared" si="307"/>
        <v>0</v>
      </c>
    </row>
    <row r="1044" spans="1:14" ht="15.75" hidden="1" outlineLevel="1">
      <c r="A1044" s="352">
        <f t="shared" si="315"/>
        <v>4</v>
      </c>
      <c r="B1044" s="353" t="str">
        <f t="shared" si="313"/>
        <v>IB recommended scheme related (Civil and Electrical)</v>
      </c>
      <c r="C1044" s="49">
        <f t="shared" si="318"/>
        <v>0</v>
      </c>
      <c r="D1044" s="160" t="str">
        <f t="shared" si="318"/>
        <v>-</v>
      </c>
      <c r="E1044" s="111">
        <f t="shared" si="318"/>
        <v>0</v>
      </c>
      <c r="F1044" s="109">
        <f t="shared" si="316"/>
        <v>10.76</v>
      </c>
      <c r="G1044" s="109">
        <f t="shared" si="317"/>
        <v>0</v>
      </c>
      <c r="H1044" s="111">
        <f t="shared" si="306"/>
        <v>10.76</v>
      </c>
      <c r="I1044" s="109">
        <f>'F4.2'!Y124</f>
        <v>0</v>
      </c>
      <c r="J1044" s="109">
        <f>'F4.2'!AX124</f>
        <v>0</v>
      </c>
      <c r="K1044" s="111"/>
      <c r="L1044" s="111"/>
      <c r="M1044" s="111">
        <f t="shared" si="314"/>
        <v>0</v>
      </c>
      <c r="N1044" s="111">
        <f t="shared" si="307"/>
        <v>10.76</v>
      </c>
    </row>
    <row r="1045" spans="1:14" ht="31.5" hidden="1" outlineLevel="1">
      <c r="A1045" s="282">
        <f t="shared" si="315"/>
        <v>4.0999999999999996</v>
      </c>
      <c r="B1045" s="282" t="str">
        <f t="shared" si="313"/>
        <v>Work of fabricating and erecting structural steel watch tower (10 Nos.) in major store, plant area, ash pipe line and ash bund area at BTPS, Deepnagar.</v>
      </c>
      <c r="C1045" s="49">
        <f t="shared" si="318"/>
        <v>0</v>
      </c>
      <c r="D1045" s="160" t="str">
        <f t="shared" si="318"/>
        <v>-</v>
      </c>
      <c r="E1045" s="111">
        <f t="shared" si="318"/>
        <v>0</v>
      </c>
      <c r="F1045" s="109">
        <f t="shared" si="316"/>
        <v>0.86</v>
      </c>
      <c r="G1045" s="109">
        <f t="shared" si="317"/>
        <v>0.86</v>
      </c>
      <c r="H1045" s="111">
        <f t="shared" si="306"/>
        <v>0</v>
      </c>
      <c r="I1045" s="109">
        <f>'F4.2'!Y125</f>
        <v>0</v>
      </c>
      <c r="J1045" s="109">
        <f>'F4.2'!AX125</f>
        <v>0</v>
      </c>
      <c r="K1045" s="111"/>
      <c r="L1045" s="111"/>
      <c r="M1045" s="111">
        <f t="shared" si="314"/>
        <v>0</v>
      </c>
      <c r="N1045" s="111">
        <f t="shared" si="307"/>
        <v>0</v>
      </c>
    </row>
    <row r="1046" spans="1:14" ht="31.5" hidden="1" outlineLevel="1">
      <c r="A1046" s="282">
        <f t="shared" si="315"/>
        <v>4.2</v>
      </c>
      <c r="B1046" s="282" t="str">
        <f t="shared" si="313"/>
        <v>Work of construction of ladies frisking room for security section and visitors room near factory gate and providing at 2x500MW, BTPS, Deepnagar.</v>
      </c>
      <c r="C1046" s="40">
        <f t="shared" si="318"/>
        <v>0</v>
      </c>
      <c r="D1046" s="159" t="str">
        <f t="shared" si="318"/>
        <v>-</v>
      </c>
      <c r="E1046" s="109">
        <f t="shared" si="318"/>
        <v>0</v>
      </c>
      <c r="F1046" s="109">
        <f t="shared" si="316"/>
        <v>0.43</v>
      </c>
      <c r="G1046" s="109">
        <f t="shared" si="317"/>
        <v>0.43</v>
      </c>
      <c r="H1046" s="109">
        <f t="shared" si="306"/>
        <v>0</v>
      </c>
      <c r="I1046" s="109">
        <f>'F4.2'!Y126</f>
        <v>0</v>
      </c>
      <c r="J1046" s="109">
        <f>'F4.2'!AX126</f>
        <v>0</v>
      </c>
      <c r="K1046" s="109"/>
      <c r="L1046" s="109"/>
      <c r="M1046" s="109">
        <f t="shared" si="314"/>
        <v>0</v>
      </c>
      <c r="N1046" s="109">
        <f t="shared" si="307"/>
        <v>0</v>
      </c>
    </row>
    <row r="1047" spans="1:14" ht="31.5" hidden="1" outlineLevel="1">
      <c r="A1047" s="282">
        <f t="shared" si="315"/>
        <v>4.3</v>
      </c>
      <c r="B1047" s="282" t="str">
        <f t="shared" si="313"/>
        <v>Work of dismantling and construction old weathered UCR compound wall on bhogawati riverside in 2x500 MW at BTPS.</v>
      </c>
      <c r="C1047" s="49">
        <f t="shared" si="318"/>
        <v>0</v>
      </c>
      <c r="D1047" s="160" t="str">
        <f t="shared" si="318"/>
        <v>-</v>
      </c>
      <c r="E1047" s="111">
        <f t="shared" si="318"/>
        <v>0</v>
      </c>
      <c r="F1047" s="109">
        <f t="shared" si="316"/>
        <v>3.29</v>
      </c>
      <c r="G1047" s="109">
        <f t="shared" si="317"/>
        <v>3.29</v>
      </c>
      <c r="H1047" s="111">
        <f t="shared" si="306"/>
        <v>0</v>
      </c>
      <c r="I1047" s="109">
        <f>'F4.2'!Y127</f>
        <v>0</v>
      </c>
      <c r="J1047" s="109">
        <f>'F4.2'!AX127</f>
        <v>0</v>
      </c>
      <c r="K1047" s="111"/>
      <c r="L1047" s="111"/>
      <c r="M1047" s="111">
        <f t="shared" si="314"/>
        <v>0</v>
      </c>
      <c r="N1047" s="111">
        <f t="shared" si="307"/>
        <v>0</v>
      </c>
    </row>
    <row r="1048" spans="1:14" ht="31.5" hidden="1" outlineLevel="1">
      <c r="A1048" s="282">
        <f t="shared" si="315"/>
        <v>4.4000000000000004</v>
      </c>
      <c r="B1048" s="282" t="str">
        <f t="shared" si="313"/>
        <v>Construcion of RCC comppund wall from remote silo to pimpri sekam railway siding cabin at BTPS</v>
      </c>
      <c r="C1048" s="49">
        <f t="shared" si="318"/>
        <v>0</v>
      </c>
      <c r="D1048" s="160" t="str">
        <f t="shared" si="318"/>
        <v>-</v>
      </c>
      <c r="E1048" s="111">
        <f t="shared" si="318"/>
        <v>0</v>
      </c>
      <c r="F1048" s="109">
        <f t="shared" si="316"/>
        <v>2.02</v>
      </c>
      <c r="G1048" s="109">
        <f t="shared" si="317"/>
        <v>2.02</v>
      </c>
      <c r="H1048" s="111">
        <f t="shared" si="306"/>
        <v>0</v>
      </c>
      <c r="I1048" s="109">
        <f>'F4.2'!Y128</f>
        <v>0</v>
      </c>
      <c r="J1048" s="109">
        <f>'F4.2'!AX128</f>
        <v>0</v>
      </c>
      <c r="K1048" s="111"/>
      <c r="L1048" s="111"/>
      <c r="M1048" s="111">
        <f t="shared" si="314"/>
        <v>0</v>
      </c>
      <c r="N1048" s="111">
        <f t="shared" si="307"/>
        <v>0</v>
      </c>
    </row>
    <row r="1049" spans="1:14" ht="15.75" hidden="1" outlineLevel="1">
      <c r="A1049" s="282">
        <f t="shared" si="315"/>
        <v>4.5</v>
      </c>
      <c r="B1049" s="282" t="str">
        <f t="shared" si="313"/>
        <v>Installation of Highmast towers</v>
      </c>
      <c r="C1049" s="49">
        <f t="shared" si="318"/>
        <v>0</v>
      </c>
      <c r="D1049" s="160" t="str">
        <f t="shared" si="318"/>
        <v>-</v>
      </c>
      <c r="E1049" s="111">
        <f t="shared" si="318"/>
        <v>0</v>
      </c>
      <c r="F1049" s="109">
        <f t="shared" si="316"/>
        <v>4.16</v>
      </c>
      <c r="G1049" s="109">
        <f t="shared" si="317"/>
        <v>4.16</v>
      </c>
      <c r="H1049" s="111">
        <f t="shared" si="306"/>
        <v>0</v>
      </c>
      <c r="I1049" s="109">
        <f>'F4.2'!Y129</f>
        <v>0</v>
      </c>
      <c r="J1049" s="109">
        <f>'F4.2'!AX129</f>
        <v>0</v>
      </c>
      <c r="K1049" s="111"/>
      <c r="L1049" s="111"/>
      <c r="M1049" s="111">
        <f t="shared" si="314"/>
        <v>0</v>
      </c>
      <c r="N1049" s="111">
        <f t="shared" si="307"/>
        <v>0</v>
      </c>
    </row>
    <row r="1050" spans="1:14" ht="15.75" hidden="1" outlineLevel="1">
      <c r="A1050" s="345">
        <f t="shared" si="315"/>
        <v>0</v>
      </c>
      <c r="B1050" s="345" t="str">
        <f t="shared" si="313"/>
        <v xml:space="preserve">FY 2026-27 </v>
      </c>
      <c r="C1050" s="49">
        <f t="shared" ref="C1050:E1069" si="319">C820</f>
        <v>0</v>
      </c>
      <c r="D1050" s="160" t="str">
        <f t="shared" si="319"/>
        <v>-</v>
      </c>
      <c r="E1050" s="111">
        <f t="shared" si="319"/>
        <v>0</v>
      </c>
      <c r="F1050" s="109">
        <f t="shared" si="316"/>
        <v>0</v>
      </c>
      <c r="G1050" s="109">
        <f t="shared" si="317"/>
        <v>0</v>
      </c>
      <c r="H1050" s="111">
        <f t="shared" si="306"/>
        <v>0</v>
      </c>
      <c r="I1050" s="109">
        <f>'F4.2'!Y130</f>
        <v>0</v>
      </c>
      <c r="J1050" s="109">
        <f>'F4.2'!AX130</f>
        <v>0</v>
      </c>
      <c r="K1050" s="111"/>
      <c r="L1050" s="111"/>
      <c r="M1050" s="111">
        <f t="shared" si="314"/>
        <v>0</v>
      </c>
      <c r="N1050" s="111">
        <f t="shared" si="307"/>
        <v>0</v>
      </c>
    </row>
    <row r="1051" spans="1:14" ht="31.5" hidden="1" outlineLevel="1">
      <c r="A1051" s="352">
        <f t="shared" si="315"/>
        <v>1</v>
      </c>
      <c r="B1051" s="353" t="str">
        <f t="shared" si="313"/>
        <v>Coal Mill Performance Improvement and Life Enhancement of BHEL Make XRP-1043 Coal Mills in 2x500 MW BTPS.</v>
      </c>
      <c r="C1051" s="49">
        <f t="shared" si="319"/>
        <v>0</v>
      </c>
      <c r="D1051" s="160" t="str">
        <f t="shared" si="319"/>
        <v>-</v>
      </c>
      <c r="E1051" s="111">
        <f t="shared" si="319"/>
        <v>0</v>
      </c>
      <c r="F1051" s="109">
        <f t="shared" si="316"/>
        <v>0</v>
      </c>
      <c r="G1051" s="109">
        <f t="shared" si="317"/>
        <v>0</v>
      </c>
      <c r="H1051" s="111">
        <f t="shared" si="306"/>
        <v>0</v>
      </c>
      <c r="I1051" s="109">
        <f>'F4.2'!Y131</f>
        <v>0</v>
      </c>
      <c r="J1051" s="109">
        <f>'F4.2'!AX131</f>
        <v>0</v>
      </c>
      <c r="K1051" s="111"/>
      <c r="L1051" s="111"/>
      <c r="M1051" s="111">
        <f t="shared" si="314"/>
        <v>0</v>
      </c>
      <c r="N1051" s="111">
        <f t="shared" si="307"/>
        <v>0</v>
      </c>
    </row>
    <row r="1052" spans="1:14" ht="31.5" hidden="1" outlineLevel="1">
      <c r="A1052" s="282">
        <f t="shared" si="315"/>
        <v>1.1000000000000001</v>
      </c>
      <c r="B1052" s="282" t="str">
        <f t="shared" si="313"/>
        <v>Coal Mill Performance Improvement and Life Enhancement of BHEL Make XRP-1043 Coal Mills in 2x500 MW BTPS.</v>
      </c>
      <c r="C1052" s="49">
        <f t="shared" si="319"/>
        <v>0</v>
      </c>
      <c r="D1052" s="160" t="str">
        <f t="shared" si="319"/>
        <v>-</v>
      </c>
      <c r="E1052" s="111">
        <f t="shared" si="319"/>
        <v>0</v>
      </c>
      <c r="F1052" s="109">
        <f t="shared" si="316"/>
        <v>0</v>
      </c>
      <c r="G1052" s="109">
        <f t="shared" si="317"/>
        <v>0</v>
      </c>
      <c r="H1052" s="111">
        <f t="shared" si="306"/>
        <v>0</v>
      </c>
      <c r="I1052" s="109">
        <f>'F4.2'!Y132</f>
        <v>50</v>
      </c>
      <c r="J1052" s="109">
        <f>'F4.2'!AX132</f>
        <v>50</v>
      </c>
      <c r="K1052" s="111"/>
      <c r="L1052" s="111"/>
      <c r="M1052" s="111">
        <f t="shared" si="314"/>
        <v>50</v>
      </c>
      <c r="N1052" s="111">
        <f t="shared" si="307"/>
        <v>0</v>
      </c>
    </row>
    <row r="1053" spans="1:14" ht="47.25" hidden="1" outlineLevel="1">
      <c r="A1053" s="282">
        <f t="shared" si="315"/>
        <v>2</v>
      </c>
      <c r="B1053" s="282" t="str">
        <f t="shared" si="313"/>
        <v xml:space="preserve">Upgradation of Coal feeder weighing system and revamping of Boiler side pneumatic dampers system of Hot air, cold air, FD,PA and burner tilt at Bhusawal TPS 2x500W </v>
      </c>
      <c r="C1053" s="49">
        <f t="shared" si="319"/>
        <v>0</v>
      </c>
      <c r="D1053" s="160" t="str">
        <f t="shared" si="319"/>
        <v>-</v>
      </c>
      <c r="E1053" s="111">
        <f t="shared" si="319"/>
        <v>0</v>
      </c>
      <c r="F1053" s="109">
        <f t="shared" si="316"/>
        <v>0</v>
      </c>
      <c r="G1053" s="109">
        <f t="shared" si="317"/>
        <v>0</v>
      </c>
      <c r="H1053" s="111">
        <f t="shared" si="306"/>
        <v>0</v>
      </c>
      <c r="I1053" s="109">
        <f>'F4.2'!Y133</f>
        <v>0</v>
      </c>
      <c r="J1053" s="109">
        <f>'F4.2'!AX133</f>
        <v>0</v>
      </c>
      <c r="K1053" s="111"/>
      <c r="L1053" s="111"/>
      <c r="M1053" s="111">
        <f t="shared" si="314"/>
        <v>0</v>
      </c>
      <c r="N1053" s="111">
        <f t="shared" si="307"/>
        <v>0</v>
      </c>
    </row>
    <row r="1054" spans="1:14" ht="15.75" hidden="1" outlineLevel="1">
      <c r="A1054" s="282">
        <f t="shared" si="315"/>
        <v>2.1</v>
      </c>
      <c r="B1054" s="282" t="str">
        <f t="shared" si="313"/>
        <v xml:space="preserve">Upgradation of Coal feeder weighing system  at Bhusawal TPS 2x500W </v>
      </c>
      <c r="C1054" s="49">
        <f t="shared" si="319"/>
        <v>0</v>
      </c>
      <c r="D1054" s="160" t="str">
        <f t="shared" si="319"/>
        <v>-</v>
      </c>
      <c r="E1054" s="111">
        <f t="shared" si="319"/>
        <v>0</v>
      </c>
      <c r="F1054" s="109">
        <f t="shared" si="316"/>
        <v>0</v>
      </c>
      <c r="G1054" s="109">
        <f t="shared" si="317"/>
        <v>0</v>
      </c>
      <c r="H1054" s="111">
        <f t="shared" si="306"/>
        <v>0</v>
      </c>
      <c r="I1054" s="109">
        <f>'F4.2'!Y134</f>
        <v>11.42</v>
      </c>
      <c r="J1054" s="109">
        <f>'F4.2'!AX134</f>
        <v>11.42</v>
      </c>
      <c r="K1054" s="111"/>
      <c r="L1054" s="111"/>
      <c r="M1054" s="111">
        <f t="shared" si="314"/>
        <v>11.42</v>
      </c>
      <c r="N1054" s="111">
        <f t="shared" si="307"/>
        <v>0</v>
      </c>
    </row>
    <row r="1055" spans="1:14" ht="15.75" hidden="1" outlineLevel="1">
      <c r="A1055" s="282">
        <f t="shared" si="315"/>
        <v>2.2000000000000002</v>
      </c>
      <c r="B1055" s="282" t="str">
        <f t="shared" si="313"/>
        <v>Up-gradation of carbon monoxide analyzer in flue gas installed</v>
      </c>
      <c r="C1055" s="49">
        <f t="shared" si="319"/>
        <v>0</v>
      </c>
      <c r="D1055" s="160" t="str">
        <f t="shared" si="319"/>
        <v>-</v>
      </c>
      <c r="E1055" s="111">
        <f t="shared" si="319"/>
        <v>0</v>
      </c>
      <c r="F1055" s="109">
        <f t="shared" si="316"/>
        <v>0</v>
      </c>
      <c r="G1055" s="109">
        <f t="shared" si="317"/>
        <v>0</v>
      </c>
      <c r="H1055" s="111">
        <f t="shared" si="306"/>
        <v>0</v>
      </c>
      <c r="I1055" s="109">
        <f>'F4.2'!Y135</f>
        <v>2.16</v>
      </c>
      <c r="J1055" s="109">
        <f>'F4.2'!AX135</f>
        <v>2.16</v>
      </c>
      <c r="K1055" s="111"/>
      <c r="L1055" s="111"/>
      <c r="M1055" s="111">
        <f t="shared" si="314"/>
        <v>2.16</v>
      </c>
      <c r="N1055" s="111">
        <f t="shared" si="307"/>
        <v>0</v>
      </c>
    </row>
    <row r="1056" spans="1:14" ht="31.5" hidden="1" outlineLevel="1">
      <c r="A1056" s="282">
        <f t="shared" si="315"/>
        <v>2.2999999999999998</v>
      </c>
      <c r="B1056" s="282" t="str">
        <f t="shared" ref="B1056:B1087" si="320">B826</f>
        <v>Up- Gradation of condition monitoring &amp; analysis system for TSI of Main Turbine , TDBFP &amp; BOP System 2x500 MW BTPS.</v>
      </c>
      <c r="C1056" s="49">
        <f t="shared" si="319"/>
        <v>0</v>
      </c>
      <c r="D1056" s="160" t="str">
        <f t="shared" si="319"/>
        <v>-</v>
      </c>
      <c r="E1056" s="111">
        <f t="shared" si="319"/>
        <v>0</v>
      </c>
      <c r="F1056" s="109">
        <f t="shared" si="316"/>
        <v>0</v>
      </c>
      <c r="G1056" s="109">
        <f t="shared" si="317"/>
        <v>0</v>
      </c>
      <c r="H1056" s="111">
        <f t="shared" si="306"/>
        <v>0</v>
      </c>
      <c r="I1056" s="109">
        <f>'F4.2'!Y136</f>
        <v>13.2</v>
      </c>
      <c r="J1056" s="109">
        <f>'F4.2'!AX136</f>
        <v>13.2</v>
      </c>
      <c r="K1056" s="111"/>
      <c r="L1056" s="111"/>
      <c r="M1056" s="111">
        <f t="shared" si="314"/>
        <v>13.2</v>
      </c>
      <c r="N1056" s="111">
        <f t="shared" si="307"/>
        <v>0</v>
      </c>
    </row>
    <row r="1057" spans="1:14" ht="31.5" hidden="1" outlineLevel="1">
      <c r="A1057" s="282">
        <f t="shared" si="315"/>
        <v>2.5</v>
      </c>
      <c r="B1057" s="282" t="str">
        <f t="shared" si="320"/>
        <v xml:space="preserve">Revamping of Boiler side pneumatic dampers system of Hot air, cold air, FD,PA and burner tilt at BTPS 2X500MW </v>
      </c>
      <c r="C1057" s="49">
        <f t="shared" si="319"/>
        <v>0</v>
      </c>
      <c r="D1057" s="160" t="str">
        <f t="shared" si="319"/>
        <v>-</v>
      </c>
      <c r="E1057" s="111">
        <f t="shared" si="319"/>
        <v>0</v>
      </c>
      <c r="F1057" s="109">
        <f t="shared" si="316"/>
        <v>0</v>
      </c>
      <c r="G1057" s="109">
        <f t="shared" si="317"/>
        <v>0</v>
      </c>
      <c r="H1057" s="111">
        <f t="shared" si="306"/>
        <v>0</v>
      </c>
      <c r="I1057" s="109">
        <f>'F4.2'!Y137</f>
        <v>6</v>
      </c>
      <c r="J1057" s="109">
        <f>'F4.2'!AX137</f>
        <v>6</v>
      </c>
      <c r="K1057" s="111"/>
      <c r="L1057" s="111"/>
      <c r="M1057" s="111">
        <f t="shared" si="314"/>
        <v>6</v>
      </c>
      <c r="N1057" s="111">
        <f t="shared" si="307"/>
        <v>0</v>
      </c>
    </row>
    <row r="1058" spans="1:14" ht="15.75" hidden="1" outlineLevel="1">
      <c r="A1058" s="282">
        <f t="shared" ref="A1058:A1089" si="321">A828</f>
        <v>2.6</v>
      </c>
      <c r="B1058" s="282" t="str">
        <f t="shared" si="320"/>
        <v>Procurement of various high pressure valves at 2x500 MW.</v>
      </c>
      <c r="C1058" s="40">
        <f t="shared" si="319"/>
        <v>0</v>
      </c>
      <c r="D1058" s="159" t="str">
        <f t="shared" si="319"/>
        <v>-</v>
      </c>
      <c r="E1058" s="109">
        <f t="shared" si="319"/>
        <v>0</v>
      </c>
      <c r="F1058" s="109">
        <f t="shared" ref="F1058:F1089" si="322">F828+I828</f>
        <v>0</v>
      </c>
      <c r="G1058" s="109">
        <f t="shared" ref="G1058:G1089" si="323">G828+M828</f>
        <v>0</v>
      </c>
      <c r="H1058" s="109">
        <f t="shared" ref="H1058:H1141" si="324">F1058-G1058</f>
        <v>0</v>
      </c>
      <c r="I1058" s="109">
        <f>'F4.2'!Y138</f>
        <v>2.2200000000000002</v>
      </c>
      <c r="J1058" s="109">
        <f>'F4.2'!AX138</f>
        <v>2.2200000000000002</v>
      </c>
      <c r="K1058" s="109"/>
      <c r="L1058" s="109"/>
      <c r="M1058" s="109">
        <f t="shared" si="314"/>
        <v>2.2200000000000002</v>
      </c>
      <c r="N1058" s="109">
        <f t="shared" ref="N1058:N1141" si="325">H1058+I1058-M1058</f>
        <v>0</v>
      </c>
    </row>
    <row r="1059" spans="1:14" ht="31.5" hidden="1" outlineLevel="1">
      <c r="A1059" s="352">
        <f t="shared" si="321"/>
        <v>3</v>
      </c>
      <c r="B1059" s="353" t="str">
        <f t="shared" si="320"/>
        <v>Schemes for Turbine side auxiliaries systems Performance &amp; efficiency improvement schemes at 2X500MW, Bhusawal TPS</v>
      </c>
      <c r="C1059" s="49">
        <f t="shared" si="319"/>
        <v>0</v>
      </c>
      <c r="D1059" s="160" t="str">
        <f t="shared" si="319"/>
        <v>-</v>
      </c>
      <c r="E1059" s="111">
        <f t="shared" si="319"/>
        <v>0</v>
      </c>
      <c r="F1059" s="109">
        <f t="shared" si="322"/>
        <v>0</v>
      </c>
      <c r="G1059" s="109">
        <f t="shared" si="323"/>
        <v>0</v>
      </c>
      <c r="H1059" s="111">
        <f t="shared" si="324"/>
        <v>0</v>
      </c>
      <c r="I1059" s="109">
        <f>'F4.2'!Y139</f>
        <v>0</v>
      </c>
      <c r="J1059" s="109">
        <f>'F4.2'!AX139</f>
        <v>0</v>
      </c>
      <c r="K1059" s="111"/>
      <c r="L1059" s="111"/>
      <c r="M1059" s="111">
        <f t="shared" si="314"/>
        <v>0</v>
      </c>
      <c r="N1059" s="111">
        <f t="shared" si="325"/>
        <v>0</v>
      </c>
    </row>
    <row r="1060" spans="1:14" ht="31.5" hidden="1" outlineLevel="1">
      <c r="A1060" s="282">
        <f t="shared" si="321"/>
        <v>3.1</v>
      </c>
      <c r="B1060" s="282" t="str">
        <f t="shared" si="320"/>
        <v>Procurement of BFP Booster Pump (FA-1B-75) complete assembly (04 Nos) at 500MW BTPS, Bhusawal.</v>
      </c>
      <c r="C1060" s="49">
        <f t="shared" si="319"/>
        <v>0</v>
      </c>
      <c r="D1060" s="160" t="str">
        <f t="shared" si="319"/>
        <v>-</v>
      </c>
      <c r="E1060" s="111">
        <f t="shared" si="319"/>
        <v>0</v>
      </c>
      <c r="F1060" s="109">
        <f t="shared" si="322"/>
        <v>0</v>
      </c>
      <c r="G1060" s="109">
        <f t="shared" si="323"/>
        <v>0</v>
      </c>
      <c r="H1060" s="111">
        <f t="shared" si="324"/>
        <v>0</v>
      </c>
      <c r="I1060" s="109">
        <f>'F4.2'!Y140</f>
        <v>3.16</v>
      </c>
      <c r="J1060" s="109">
        <f>'F4.2'!AX140</f>
        <v>3.16</v>
      </c>
      <c r="K1060" s="111"/>
      <c r="L1060" s="111"/>
      <c r="M1060" s="111">
        <f t="shared" si="314"/>
        <v>3.16</v>
      </c>
      <c r="N1060" s="111">
        <f t="shared" si="325"/>
        <v>0</v>
      </c>
    </row>
    <row r="1061" spans="1:14" ht="31.5" hidden="1" outlineLevel="1">
      <c r="A1061" s="282">
        <f t="shared" si="321"/>
        <v>3.2</v>
      </c>
      <c r="B1061" s="282" t="str">
        <f t="shared" si="320"/>
        <v>Procurement of Vacuum Pump complete assembly with recirculation Pump (01 No) and Impeller assembly (2 Nos) at 500MW BTPS, Bhusawal.</v>
      </c>
      <c r="C1061" s="49">
        <f t="shared" si="319"/>
        <v>0</v>
      </c>
      <c r="D1061" s="160" t="str">
        <f t="shared" si="319"/>
        <v>-</v>
      </c>
      <c r="E1061" s="111">
        <f t="shared" si="319"/>
        <v>0</v>
      </c>
      <c r="F1061" s="109">
        <f t="shared" si="322"/>
        <v>0</v>
      </c>
      <c r="G1061" s="109">
        <f t="shared" si="323"/>
        <v>0</v>
      </c>
      <c r="H1061" s="111">
        <f t="shared" si="324"/>
        <v>0</v>
      </c>
      <c r="I1061" s="109">
        <f>'F4.2'!Y141</f>
        <v>5.2</v>
      </c>
      <c r="J1061" s="109">
        <f>'F4.2'!AX141</f>
        <v>5.2</v>
      </c>
      <c r="K1061" s="111"/>
      <c r="L1061" s="111"/>
      <c r="M1061" s="111">
        <f t="shared" si="314"/>
        <v>5.2</v>
      </c>
      <c r="N1061" s="111">
        <f t="shared" si="325"/>
        <v>0</v>
      </c>
    </row>
    <row r="1062" spans="1:14" ht="31.5" hidden="1" outlineLevel="1">
      <c r="A1062" s="282">
        <f t="shared" si="321"/>
        <v>3.3</v>
      </c>
      <c r="B1062" s="282" t="str">
        <f t="shared" si="320"/>
        <v>Revamping, modification of outdoor ducting of Air ventilation system at 2x500MW BTPS, Bhusawal.</v>
      </c>
      <c r="C1062" s="49">
        <f t="shared" si="319"/>
        <v>0</v>
      </c>
      <c r="D1062" s="160" t="str">
        <f t="shared" si="319"/>
        <v>-</v>
      </c>
      <c r="E1062" s="111">
        <f t="shared" si="319"/>
        <v>0</v>
      </c>
      <c r="F1062" s="109">
        <f t="shared" si="322"/>
        <v>0</v>
      </c>
      <c r="G1062" s="109">
        <f t="shared" si="323"/>
        <v>0</v>
      </c>
      <c r="H1062" s="111">
        <f t="shared" si="324"/>
        <v>0</v>
      </c>
      <c r="I1062" s="109">
        <f>'F4.2'!Y142</f>
        <v>8.7200000000000006</v>
      </c>
      <c r="J1062" s="109">
        <f>'F4.2'!AX142</f>
        <v>8.7200000000000006</v>
      </c>
      <c r="K1062" s="111"/>
      <c r="L1062" s="111"/>
      <c r="M1062" s="111">
        <f t="shared" si="314"/>
        <v>8.7200000000000006</v>
      </c>
      <c r="N1062" s="111">
        <f t="shared" si="325"/>
        <v>0</v>
      </c>
    </row>
    <row r="1063" spans="1:14" ht="15.75" hidden="1" outlineLevel="1">
      <c r="A1063" s="282">
        <f t="shared" si="321"/>
        <v>3.4</v>
      </c>
      <c r="B1063" s="282" t="str">
        <f t="shared" si="320"/>
        <v>Performance improvement of compressors</v>
      </c>
      <c r="C1063" s="49">
        <f t="shared" si="319"/>
        <v>0</v>
      </c>
      <c r="D1063" s="160" t="str">
        <f t="shared" si="319"/>
        <v>-</v>
      </c>
      <c r="E1063" s="111">
        <f t="shared" si="319"/>
        <v>0</v>
      </c>
      <c r="F1063" s="109">
        <f t="shared" si="322"/>
        <v>0</v>
      </c>
      <c r="G1063" s="109">
        <f t="shared" si="323"/>
        <v>0</v>
      </c>
      <c r="H1063" s="111">
        <f t="shared" si="324"/>
        <v>0</v>
      </c>
      <c r="I1063" s="109">
        <f>'F4.2'!Y143</f>
        <v>12.99</v>
      </c>
      <c r="J1063" s="109">
        <f>'F4.2'!AX143</f>
        <v>12.99</v>
      </c>
      <c r="K1063" s="111"/>
      <c r="L1063" s="111"/>
      <c r="M1063" s="111">
        <f t="shared" si="314"/>
        <v>12.99</v>
      </c>
      <c r="N1063" s="111">
        <f t="shared" si="325"/>
        <v>0</v>
      </c>
    </row>
    <row r="1064" spans="1:14" ht="15.75" hidden="1" outlineLevel="1">
      <c r="A1064" s="282">
        <f t="shared" si="321"/>
        <v>3.5</v>
      </c>
      <c r="B1064" s="282" t="str">
        <f t="shared" si="320"/>
        <v>Centralized Water Management System at BTPS, Deepnagar, Bhusawal</v>
      </c>
      <c r="C1064" s="49">
        <f t="shared" si="319"/>
        <v>0</v>
      </c>
      <c r="D1064" s="160" t="str">
        <f t="shared" si="319"/>
        <v>-</v>
      </c>
      <c r="E1064" s="111">
        <f t="shared" si="319"/>
        <v>0</v>
      </c>
      <c r="F1064" s="109">
        <f t="shared" si="322"/>
        <v>0</v>
      </c>
      <c r="G1064" s="109">
        <f t="shared" si="323"/>
        <v>0</v>
      </c>
      <c r="H1064" s="111">
        <f t="shared" si="324"/>
        <v>0</v>
      </c>
      <c r="I1064" s="109">
        <f>'F4.2'!Y144</f>
        <v>2.29</v>
      </c>
      <c r="J1064" s="109">
        <f>'F4.2'!AX144</f>
        <v>2.29</v>
      </c>
      <c r="K1064" s="111"/>
      <c r="L1064" s="111"/>
      <c r="M1064" s="111">
        <f t="shared" si="314"/>
        <v>2.29</v>
      </c>
      <c r="N1064" s="111">
        <f t="shared" si="325"/>
        <v>0</v>
      </c>
    </row>
    <row r="1065" spans="1:14" ht="31.5" hidden="1" outlineLevel="1">
      <c r="A1065" s="282">
        <f t="shared" si="321"/>
        <v>3.6</v>
      </c>
      <c r="B1065" s="282" t="str">
        <f t="shared" si="320"/>
        <v>Revamping and upgradation of Forbes Marshal make Steam &amp; Water Analysis System Installed at 2x500MW BTPS.</v>
      </c>
      <c r="C1065" s="49">
        <f t="shared" si="319"/>
        <v>0</v>
      </c>
      <c r="D1065" s="160" t="str">
        <f t="shared" si="319"/>
        <v>-</v>
      </c>
      <c r="E1065" s="111">
        <f t="shared" si="319"/>
        <v>0</v>
      </c>
      <c r="F1065" s="109">
        <f t="shared" si="322"/>
        <v>0</v>
      </c>
      <c r="G1065" s="109">
        <f t="shared" si="323"/>
        <v>0</v>
      </c>
      <c r="H1065" s="111">
        <f t="shared" si="324"/>
        <v>0</v>
      </c>
      <c r="I1065" s="109">
        <f>'F4.2'!Y145</f>
        <v>10.11</v>
      </c>
      <c r="J1065" s="109">
        <f>'F4.2'!AX145</f>
        <v>10.11</v>
      </c>
      <c r="K1065" s="111"/>
      <c r="L1065" s="111"/>
      <c r="M1065" s="111">
        <f t="shared" si="314"/>
        <v>10.11</v>
      </c>
      <c r="N1065" s="111">
        <f t="shared" si="325"/>
        <v>0</v>
      </c>
    </row>
    <row r="1066" spans="1:14" ht="31.5" hidden="1" outlineLevel="1">
      <c r="A1066" s="352">
        <f t="shared" si="321"/>
        <v>4</v>
      </c>
      <c r="B1066" s="353" t="str">
        <f t="shared" si="320"/>
        <v>Implementation of flexible operation solutions for technical minimum operation of 2x500MW, BTPS.</v>
      </c>
      <c r="C1066" s="49">
        <f t="shared" si="319"/>
        <v>0</v>
      </c>
      <c r="D1066" s="160" t="str">
        <f t="shared" si="319"/>
        <v>-</v>
      </c>
      <c r="E1066" s="111">
        <f t="shared" si="319"/>
        <v>0</v>
      </c>
      <c r="F1066" s="109">
        <f t="shared" si="322"/>
        <v>0</v>
      </c>
      <c r="G1066" s="109">
        <f t="shared" si="323"/>
        <v>0</v>
      </c>
      <c r="H1066" s="111">
        <f t="shared" si="324"/>
        <v>0</v>
      </c>
      <c r="I1066" s="109">
        <f>'F4.2'!Y146</f>
        <v>0</v>
      </c>
      <c r="J1066" s="109">
        <f>'F4.2'!AX146</f>
        <v>0</v>
      </c>
      <c r="K1066" s="111"/>
      <c r="L1066" s="111"/>
      <c r="M1066" s="111">
        <f t="shared" si="314"/>
        <v>0</v>
      </c>
      <c r="N1066" s="111">
        <f t="shared" si="325"/>
        <v>0</v>
      </c>
    </row>
    <row r="1067" spans="1:14" ht="31.5" hidden="1" outlineLevel="1">
      <c r="A1067" s="282">
        <f t="shared" si="321"/>
        <v>4.0999999999999996</v>
      </c>
      <c r="B1067" s="282" t="str">
        <f t="shared" si="320"/>
        <v>Implementation of flexible operation solutions for technical minimum operation of 2x500MW, BTPS.</v>
      </c>
      <c r="C1067" s="49">
        <f t="shared" si="319"/>
        <v>0</v>
      </c>
      <c r="D1067" s="160" t="str">
        <f t="shared" si="319"/>
        <v>-</v>
      </c>
      <c r="E1067" s="111">
        <f t="shared" si="319"/>
        <v>0</v>
      </c>
      <c r="F1067" s="109">
        <f t="shared" si="322"/>
        <v>0</v>
      </c>
      <c r="G1067" s="109">
        <f t="shared" si="323"/>
        <v>0</v>
      </c>
      <c r="H1067" s="111">
        <f t="shared" si="324"/>
        <v>0</v>
      </c>
      <c r="I1067" s="109">
        <f>'F4.2'!Y147</f>
        <v>50</v>
      </c>
      <c r="J1067" s="109">
        <f>'F4.2'!AX147</f>
        <v>50</v>
      </c>
      <c r="K1067" s="111"/>
      <c r="L1067" s="111"/>
      <c r="M1067" s="111">
        <f t="shared" si="314"/>
        <v>50</v>
      </c>
      <c r="N1067" s="111">
        <f t="shared" si="325"/>
        <v>0</v>
      </c>
    </row>
    <row r="1068" spans="1:14" ht="15.75" hidden="1" outlineLevel="1">
      <c r="A1068" s="345">
        <f t="shared" si="321"/>
        <v>0</v>
      </c>
      <c r="B1068" s="345" t="str">
        <f t="shared" si="320"/>
        <v xml:space="preserve">FY 2027-28 </v>
      </c>
      <c r="C1068" s="40">
        <f t="shared" si="319"/>
        <v>0</v>
      </c>
      <c r="D1068" s="159" t="str">
        <f t="shared" si="319"/>
        <v>-</v>
      </c>
      <c r="E1068" s="109">
        <f t="shared" si="319"/>
        <v>0</v>
      </c>
      <c r="F1068" s="109">
        <f t="shared" si="322"/>
        <v>0</v>
      </c>
      <c r="G1068" s="109">
        <f t="shared" si="323"/>
        <v>0</v>
      </c>
      <c r="H1068" s="109">
        <f t="shared" si="324"/>
        <v>0</v>
      </c>
      <c r="I1068" s="109">
        <f>'F4.2'!Y148</f>
        <v>0</v>
      </c>
      <c r="J1068" s="109">
        <f>'F4.2'!AX148</f>
        <v>0</v>
      </c>
      <c r="K1068" s="109"/>
      <c r="L1068" s="109"/>
      <c r="M1068" s="109">
        <f t="shared" si="314"/>
        <v>0</v>
      </c>
      <c r="N1068" s="109">
        <f t="shared" si="325"/>
        <v>0</v>
      </c>
    </row>
    <row r="1069" spans="1:14" ht="31.5" hidden="1" outlineLevel="1">
      <c r="A1069" s="352">
        <f t="shared" si="321"/>
        <v>1</v>
      </c>
      <c r="B1069" s="353" t="str">
        <f t="shared" si="320"/>
        <v>Supply,Installation and commissioning of Boiler performance and reliability improvement schemes at BTPS 2x500MW.</v>
      </c>
      <c r="C1069" s="49">
        <f t="shared" si="319"/>
        <v>0</v>
      </c>
      <c r="D1069" s="160" t="str">
        <f t="shared" si="319"/>
        <v>-</v>
      </c>
      <c r="E1069" s="111">
        <f t="shared" si="319"/>
        <v>0</v>
      </c>
      <c r="F1069" s="109">
        <f t="shared" si="322"/>
        <v>0</v>
      </c>
      <c r="G1069" s="109">
        <f t="shared" si="323"/>
        <v>0</v>
      </c>
      <c r="H1069" s="111">
        <f t="shared" si="324"/>
        <v>0</v>
      </c>
      <c r="I1069" s="109">
        <f>'F4.2'!Y149</f>
        <v>0</v>
      </c>
      <c r="J1069" s="109">
        <f>'F4.2'!AX149</f>
        <v>0</v>
      </c>
      <c r="K1069" s="111"/>
      <c r="L1069" s="111"/>
      <c r="M1069" s="111">
        <f t="shared" si="314"/>
        <v>0</v>
      </c>
      <c r="N1069" s="111">
        <f t="shared" si="325"/>
        <v>0</v>
      </c>
    </row>
    <row r="1070" spans="1:14" ht="31.5" hidden="1" outlineLevel="1">
      <c r="A1070" s="282">
        <f t="shared" si="321"/>
        <v>1.1000000000000001</v>
      </c>
      <c r="B1070" s="282" t="str">
        <f t="shared" si="320"/>
        <v>Procurement of  M/s Torishima, Japan make, 350 KW, 6.6KV, Boiler Circulating Water (BCW) Pump Motors at BTPS 2x500MW.</v>
      </c>
      <c r="C1070" s="49">
        <f t="shared" ref="C1070:E1089" si="326">C840</f>
        <v>0</v>
      </c>
      <c r="D1070" s="160" t="str">
        <f t="shared" si="326"/>
        <v>-</v>
      </c>
      <c r="E1070" s="111">
        <f t="shared" si="326"/>
        <v>0</v>
      </c>
      <c r="F1070" s="109">
        <f t="shared" si="322"/>
        <v>0</v>
      </c>
      <c r="G1070" s="109">
        <f t="shared" si="323"/>
        <v>0</v>
      </c>
      <c r="H1070" s="111">
        <f t="shared" si="324"/>
        <v>0</v>
      </c>
      <c r="I1070" s="109">
        <f>'F4.2'!Y150</f>
        <v>0</v>
      </c>
      <c r="J1070" s="109">
        <f>'F4.2'!AX150</f>
        <v>0</v>
      </c>
      <c r="K1070" s="111"/>
      <c r="L1070" s="111"/>
      <c r="M1070" s="111">
        <f t="shared" si="314"/>
        <v>0</v>
      </c>
      <c r="N1070" s="111">
        <f t="shared" si="325"/>
        <v>0</v>
      </c>
    </row>
    <row r="1071" spans="1:14" ht="31.5" hidden="1" outlineLevel="1">
      <c r="A1071" s="282">
        <f t="shared" si="321"/>
        <v>1.2</v>
      </c>
      <c r="B1071" s="282" t="str">
        <f t="shared" si="320"/>
        <v>Installation commissioning of Online DC Earth fault monitoring system at 220V DCDB at 500MW U-4&amp;5.</v>
      </c>
      <c r="C1071" s="49">
        <f t="shared" si="326"/>
        <v>0</v>
      </c>
      <c r="D1071" s="160" t="str">
        <f t="shared" si="326"/>
        <v>-</v>
      </c>
      <c r="E1071" s="111">
        <f t="shared" si="326"/>
        <v>0</v>
      </c>
      <c r="F1071" s="109">
        <f t="shared" si="322"/>
        <v>0</v>
      </c>
      <c r="G1071" s="109">
        <f t="shared" si="323"/>
        <v>0</v>
      </c>
      <c r="H1071" s="111">
        <f t="shared" si="324"/>
        <v>0</v>
      </c>
      <c r="I1071" s="109">
        <f>'F4.2'!Y151</f>
        <v>0</v>
      </c>
      <c r="J1071" s="109">
        <f>'F4.2'!AX151</f>
        <v>0</v>
      </c>
      <c r="K1071" s="111"/>
      <c r="L1071" s="111"/>
      <c r="M1071" s="111">
        <f t="shared" si="314"/>
        <v>0</v>
      </c>
      <c r="N1071" s="111">
        <f t="shared" si="325"/>
        <v>0</v>
      </c>
    </row>
    <row r="1072" spans="1:14" ht="31.5" hidden="1" outlineLevel="1">
      <c r="A1072" s="282">
        <f t="shared" si="321"/>
        <v>1.3</v>
      </c>
      <c r="B1072" s="282" t="str">
        <f t="shared" si="320"/>
        <v>Design,  supply, erection, comms. Of ID VFD &amp; AHP transformers for 2x500MW BTPS.</v>
      </c>
      <c r="C1072" s="49">
        <f t="shared" si="326"/>
        <v>0</v>
      </c>
      <c r="D1072" s="160" t="str">
        <f t="shared" si="326"/>
        <v>-</v>
      </c>
      <c r="E1072" s="111">
        <f t="shared" si="326"/>
        <v>0</v>
      </c>
      <c r="F1072" s="109">
        <f t="shared" si="322"/>
        <v>0</v>
      </c>
      <c r="G1072" s="109">
        <f t="shared" si="323"/>
        <v>0</v>
      </c>
      <c r="H1072" s="111">
        <f t="shared" si="324"/>
        <v>0</v>
      </c>
      <c r="I1072" s="109">
        <f>'F4.2'!Y152</f>
        <v>0</v>
      </c>
      <c r="J1072" s="109">
        <f>'F4.2'!AX152</f>
        <v>0</v>
      </c>
      <c r="K1072" s="111"/>
      <c r="L1072" s="111"/>
      <c r="M1072" s="111">
        <f t="shared" si="314"/>
        <v>0</v>
      </c>
      <c r="N1072" s="111">
        <f t="shared" si="325"/>
        <v>0</v>
      </c>
    </row>
    <row r="1073" spans="1:14" ht="31.5" hidden="1" outlineLevel="1">
      <c r="A1073" s="282">
        <f t="shared" si="321"/>
        <v>1.4</v>
      </c>
      <c r="B1073" s="282" t="str">
        <f t="shared" si="320"/>
        <v>Design,supply,installation and commissioning of Energy efficient  System for illumination at BTPS 2x500MW.</v>
      </c>
      <c r="C1073" s="49">
        <f t="shared" si="326"/>
        <v>0</v>
      </c>
      <c r="D1073" s="160" t="str">
        <f t="shared" si="326"/>
        <v>-</v>
      </c>
      <c r="E1073" s="111">
        <f t="shared" si="326"/>
        <v>0</v>
      </c>
      <c r="F1073" s="109">
        <f t="shared" si="322"/>
        <v>0</v>
      </c>
      <c r="G1073" s="109">
        <f t="shared" si="323"/>
        <v>0</v>
      </c>
      <c r="H1073" s="111">
        <f t="shared" si="324"/>
        <v>0</v>
      </c>
      <c r="I1073" s="109">
        <f>'F4.2'!Y153</f>
        <v>0</v>
      </c>
      <c r="J1073" s="109">
        <f>'F4.2'!AX153</f>
        <v>0</v>
      </c>
      <c r="K1073" s="111"/>
      <c r="L1073" s="111"/>
      <c r="M1073" s="111">
        <f t="shared" si="314"/>
        <v>0</v>
      </c>
      <c r="N1073" s="111">
        <f t="shared" si="325"/>
        <v>0</v>
      </c>
    </row>
    <row r="1074" spans="1:14" ht="31.5" hidden="1" outlineLevel="1">
      <c r="A1074" s="282">
        <f t="shared" si="321"/>
        <v>1.5</v>
      </c>
      <c r="B1074" s="282" t="str">
        <f t="shared" si="320"/>
        <v>Procurement of  Main Gear unit assembly of electrical Actuators in 2x500MW BTPS</v>
      </c>
      <c r="C1074" s="40">
        <f t="shared" si="326"/>
        <v>0</v>
      </c>
      <c r="D1074" s="159" t="str">
        <f t="shared" si="326"/>
        <v>-</v>
      </c>
      <c r="E1074" s="109">
        <f t="shared" si="326"/>
        <v>0</v>
      </c>
      <c r="F1074" s="109">
        <f t="shared" si="322"/>
        <v>0</v>
      </c>
      <c r="G1074" s="109">
        <f t="shared" si="323"/>
        <v>0</v>
      </c>
      <c r="H1074" s="109">
        <f t="shared" si="324"/>
        <v>0</v>
      </c>
      <c r="I1074" s="109">
        <f>'F4.2'!Y154</f>
        <v>0</v>
      </c>
      <c r="J1074" s="109">
        <f>'F4.2'!AX154</f>
        <v>0</v>
      </c>
      <c r="K1074" s="109"/>
      <c r="L1074" s="109"/>
      <c r="M1074" s="109">
        <f t="shared" si="314"/>
        <v>0</v>
      </c>
      <c r="N1074" s="109">
        <f t="shared" si="325"/>
        <v>0</v>
      </c>
    </row>
    <row r="1075" spans="1:14" ht="31.5" hidden="1" outlineLevel="1">
      <c r="A1075" s="282">
        <f t="shared" si="321"/>
        <v>1.6</v>
      </c>
      <c r="B1075" s="282" t="str">
        <f t="shared" si="320"/>
        <v>Supply, erection, commissioning &amp; site testing of 360V, 750 AH Station UPS Battery Sets  along with accessories for Unit No.5 at BTPS 2x500MW.</v>
      </c>
      <c r="C1075" s="49">
        <f t="shared" si="326"/>
        <v>0</v>
      </c>
      <c r="D1075" s="160" t="str">
        <f t="shared" si="326"/>
        <v>-</v>
      </c>
      <c r="E1075" s="111">
        <f t="shared" si="326"/>
        <v>0</v>
      </c>
      <c r="F1075" s="109">
        <f t="shared" si="322"/>
        <v>0</v>
      </c>
      <c r="G1075" s="109">
        <f t="shared" si="323"/>
        <v>0</v>
      </c>
      <c r="H1075" s="111">
        <f t="shared" si="324"/>
        <v>0</v>
      </c>
      <c r="I1075" s="109">
        <f>'F4.2'!Y155</f>
        <v>0</v>
      </c>
      <c r="J1075" s="109">
        <f>'F4.2'!AX155</f>
        <v>0</v>
      </c>
      <c r="K1075" s="111"/>
      <c r="L1075" s="111"/>
      <c r="M1075" s="111">
        <f t="shared" si="314"/>
        <v>0</v>
      </c>
      <c r="N1075" s="111">
        <f t="shared" si="325"/>
        <v>0</v>
      </c>
    </row>
    <row r="1076" spans="1:14" ht="15.75" hidden="1" outlineLevel="1">
      <c r="A1076" s="282">
        <f t="shared" si="321"/>
        <v>1.7</v>
      </c>
      <c r="B1076" s="282" t="str">
        <f t="shared" si="320"/>
        <v xml:space="preserve">Upgradation of EWLI system  at Bhusawal TPS 2x500W </v>
      </c>
      <c r="C1076" s="40">
        <f t="shared" si="326"/>
        <v>0</v>
      </c>
      <c r="D1076" s="159" t="str">
        <f t="shared" si="326"/>
        <v>-</v>
      </c>
      <c r="E1076" s="109">
        <f t="shared" si="326"/>
        <v>0</v>
      </c>
      <c r="F1076" s="109">
        <f t="shared" si="322"/>
        <v>0</v>
      </c>
      <c r="G1076" s="109">
        <f t="shared" si="323"/>
        <v>0</v>
      </c>
      <c r="H1076" s="109">
        <f t="shared" si="324"/>
        <v>0</v>
      </c>
      <c r="I1076" s="109">
        <f>'F4.2'!Y156</f>
        <v>0</v>
      </c>
      <c r="J1076" s="109">
        <f>'F4.2'!AX156</f>
        <v>0</v>
      </c>
      <c r="K1076" s="109"/>
      <c r="L1076" s="109"/>
      <c r="M1076" s="109">
        <f t="shared" si="314"/>
        <v>0</v>
      </c>
      <c r="N1076" s="109">
        <f t="shared" si="325"/>
        <v>0</v>
      </c>
    </row>
    <row r="1077" spans="1:14" ht="47.25" hidden="1" outlineLevel="1">
      <c r="A1077" s="352">
        <f t="shared" si="321"/>
        <v>2</v>
      </c>
      <c r="B1077" s="353" t="str">
        <f t="shared" si="320"/>
        <v>Performance improvement of Bottom ash evacualtion system to reduce auxillary power consumption, water consumption &amp; environmental pollution at 2X500MW, Bhusawal TPS</v>
      </c>
      <c r="C1077" s="49">
        <f t="shared" si="326"/>
        <v>0</v>
      </c>
      <c r="D1077" s="160" t="str">
        <f t="shared" si="326"/>
        <v>-</v>
      </c>
      <c r="E1077" s="111">
        <f t="shared" si="326"/>
        <v>0</v>
      </c>
      <c r="F1077" s="109">
        <f t="shared" si="322"/>
        <v>0</v>
      </c>
      <c r="G1077" s="109">
        <f t="shared" si="323"/>
        <v>0</v>
      </c>
      <c r="H1077" s="111">
        <f t="shared" si="324"/>
        <v>0</v>
      </c>
      <c r="I1077" s="109">
        <f>'F4.2'!Y157</f>
        <v>0</v>
      </c>
      <c r="J1077" s="109">
        <f>'F4.2'!AX157</f>
        <v>0</v>
      </c>
      <c r="K1077" s="111"/>
      <c r="L1077" s="111"/>
      <c r="M1077" s="111">
        <f t="shared" si="314"/>
        <v>0</v>
      </c>
      <c r="N1077" s="111">
        <f t="shared" si="325"/>
        <v>0</v>
      </c>
    </row>
    <row r="1078" spans="1:14" ht="31.5" hidden="1" outlineLevel="1">
      <c r="A1078" s="282">
        <f t="shared" si="321"/>
        <v>2.1</v>
      </c>
      <c r="B1078" s="282" t="str">
        <f t="shared" si="320"/>
        <v>Modification of latest design AR 200/550 Ash slurry pump assembly including auxillaries at AHP, 2x500MW, BTPS.</v>
      </c>
      <c r="C1078" s="40">
        <f t="shared" si="326"/>
        <v>0</v>
      </c>
      <c r="D1078" s="159" t="str">
        <f t="shared" si="326"/>
        <v>-</v>
      </c>
      <c r="E1078" s="109">
        <f t="shared" si="326"/>
        <v>0</v>
      </c>
      <c r="F1078" s="109">
        <f t="shared" si="322"/>
        <v>0</v>
      </c>
      <c r="G1078" s="109">
        <f t="shared" si="323"/>
        <v>0</v>
      </c>
      <c r="H1078" s="109">
        <f t="shared" si="324"/>
        <v>0</v>
      </c>
      <c r="I1078" s="109">
        <f>'F4.2'!Y158</f>
        <v>0</v>
      </c>
      <c r="J1078" s="109">
        <f>'F4.2'!AX158</f>
        <v>0</v>
      </c>
      <c r="K1078" s="109"/>
      <c r="L1078" s="109"/>
      <c r="M1078" s="109">
        <f t="shared" si="314"/>
        <v>0</v>
      </c>
      <c r="N1078" s="109">
        <f t="shared" si="325"/>
        <v>0</v>
      </c>
    </row>
    <row r="1079" spans="1:14" ht="31.5" hidden="1" outlineLevel="1">
      <c r="A1079" s="282">
        <f t="shared" si="321"/>
        <v>2.2000000000000002</v>
      </c>
      <c r="B1079" s="282" t="str">
        <f t="shared" si="320"/>
        <v>Modification of single roll reversible clinker grinder system at AHP, 2x500MW, BTPS</v>
      </c>
      <c r="C1079" s="49">
        <f t="shared" si="326"/>
        <v>0</v>
      </c>
      <c r="D1079" s="160" t="str">
        <f t="shared" si="326"/>
        <v>-</v>
      </c>
      <c r="E1079" s="111">
        <f t="shared" si="326"/>
        <v>0</v>
      </c>
      <c r="F1079" s="109">
        <f t="shared" si="322"/>
        <v>0</v>
      </c>
      <c r="G1079" s="109">
        <f t="shared" si="323"/>
        <v>0</v>
      </c>
      <c r="H1079" s="111">
        <f t="shared" si="324"/>
        <v>0</v>
      </c>
      <c r="I1079" s="109">
        <f>'F4.2'!Y159</f>
        <v>0</v>
      </c>
      <c r="J1079" s="109">
        <f>'F4.2'!AX159</f>
        <v>0</v>
      </c>
      <c r="K1079" s="111"/>
      <c r="L1079" s="111"/>
      <c r="M1079" s="111">
        <f t="shared" ref="M1079:M1142" si="327">SUM(J1079:L1079)</f>
        <v>0</v>
      </c>
      <c r="N1079" s="111">
        <f t="shared" si="325"/>
        <v>0</v>
      </c>
    </row>
    <row r="1080" spans="1:14" ht="31.5" hidden="1" outlineLevel="1">
      <c r="A1080" s="282">
        <f t="shared" si="321"/>
        <v>2.2999999999999998</v>
      </c>
      <c r="B1080" s="282" t="str">
        <f t="shared" si="320"/>
        <v>Modification of bottom ash &amp; coarse ash slurry pipe line disposal system at AHP 2X500 MW BTPS</v>
      </c>
      <c r="C1080" s="49">
        <f t="shared" si="326"/>
        <v>0</v>
      </c>
      <c r="D1080" s="160" t="str">
        <f t="shared" si="326"/>
        <v>-</v>
      </c>
      <c r="E1080" s="111">
        <f t="shared" si="326"/>
        <v>0</v>
      </c>
      <c r="F1080" s="109">
        <f t="shared" si="322"/>
        <v>0</v>
      </c>
      <c r="G1080" s="109">
        <f t="shared" si="323"/>
        <v>0</v>
      </c>
      <c r="H1080" s="111">
        <f t="shared" si="324"/>
        <v>0</v>
      </c>
      <c r="I1080" s="109">
        <f>'F4.2'!Y160</f>
        <v>0</v>
      </c>
      <c r="J1080" s="109">
        <f>'F4.2'!AX160</f>
        <v>0</v>
      </c>
      <c r="K1080" s="111"/>
      <c r="L1080" s="111"/>
      <c r="M1080" s="111">
        <f t="shared" si="327"/>
        <v>0</v>
      </c>
      <c r="N1080" s="111">
        <f t="shared" si="325"/>
        <v>0</v>
      </c>
    </row>
    <row r="1081" spans="1:14" ht="15.75" hidden="1" outlineLevel="1">
      <c r="A1081" s="352">
        <f t="shared" si="321"/>
        <v>3</v>
      </c>
      <c r="B1081" s="353" t="str">
        <f t="shared" si="320"/>
        <v>Boiler Reliability &amp; Availability improvement at 2x500MW, Bhusawal TPS.</v>
      </c>
      <c r="C1081" s="40">
        <f t="shared" si="326"/>
        <v>0</v>
      </c>
      <c r="D1081" s="159" t="str">
        <f t="shared" si="326"/>
        <v>-</v>
      </c>
      <c r="E1081" s="109">
        <f t="shared" si="326"/>
        <v>0</v>
      </c>
      <c r="F1081" s="109">
        <f t="shared" si="322"/>
        <v>0</v>
      </c>
      <c r="G1081" s="109">
        <f t="shared" si="323"/>
        <v>0</v>
      </c>
      <c r="H1081" s="109">
        <f t="shared" si="324"/>
        <v>0</v>
      </c>
      <c r="I1081" s="109">
        <f>'F4.2'!Y161</f>
        <v>0</v>
      </c>
      <c r="J1081" s="109">
        <f>'F4.2'!AX161</f>
        <v>0</v>
      </c>
      <c r="K1081" s="109"/>
      <c r="L1081" s="109"/>
      <c r="M1081" s="109">
        <f t="shared" si="327"/>
        <v>0</v>
      </c>
      <c r="N1081" s="109">
        <f t="shared" si="325"/>
        <v>0</v>
      </c>
    </row>
    <row r="1082" spans="1:14" ht="15.75" hidden="1" outlineLevel="1">
      <c r="A1082" s="282">
        <f t="shared" si="321"/>
        <v>3.1</v>
      </c>
      <c r="B1082" s="282" t="str">
        <f t="shared" si="320"/>
        <v>Procurement of Boiler Coils (CRH &amp;HRH) at 2x500MW BTPS.</v>
      </c>
      <c r="C1082" s="49">
        <f t="shared" si="326"/>
        <v>0</v>
      </c>
      <c r="D1082" s="160" t="str">
        <f t="shared" si="326"/>
        <v>-</v>
      </c>
      <c r="E1082" s="111">
        <f t="shared" si="326"/>
        <v>0</v>
      </c>
      <c r="F1082" s="109">
        <f t="shared" si="322"/>
        <v>0</v>
      </c>
      <c r="G1082" s="109">
        <f t="shared" si="323"/>
        <v>0</v>
      </c>
      <c r="H1082" s="111">
        <f t="shared" si="324"/>
        <v>0</v>
      </c>
      <c r="I1082" s="109">
        <f>'F4.2'!Y162</f>
        <v>0</v>
      </c>
      <c r="J1082" s="109">
        <f>'F4.2'!AX162</f>
        <v>0</v>
      </c>
      <c r="K1082" s="111"/>
      <c r="L1082" s="111"/>
      <c r="M1082" s="111">
        <f t="shared" si="327"/>
        <v>0</v>
      </c>
      <c r="N1082" s="111">
        <f t="shared" si="325"/>
        <v>0</v>
      </c>
    </row>
    <row r="1083" spans="1:14" ht="15.75" hidden="1" outlineLevel="1">
      <c r="A1083" s="282">
        <f t="shared" si="321"/>
        <v>3.2</v>
      </c>
      <c r="B1083" s="282" t="str">
        <f t="shared" si="320"/>
        <v>Procurement of ID fan impeller with shaft at 2x500 MW BTPS.</v>
      </c>
      <c r="C1083" s="49">
        <f t="shared" si="326"/>
        <v>0</v>
      </c>
      <c r="D1083" s="160" t="str">
        <f t="shared" si="326"/>
        <v>-</v>
      </c>
      <c r="E1083" s="111">
        <f t="shared" si="326"/>
        <v>0</v>
      </c>
      <c r="F1083" s="109">
        <f t="shared" si="322"/>
        <v>0</v>
      </c>
      <c r="G1083" s="109">
        <f t="shared" si="323"/>
        <v>0</v>
      </c>
      <c r="H1083" s="111">
        <f t="shared" si="324"/>
        <v>0</v>
      </c>
      <c r="I1083" s="109">
        <f>'F4.2'!Y163</f>
        <v>0</v>
      </c>
      <c r="J1083" s="109">
        <f>'F4.2'!AX163</f>
        <v>0</v>
      </c>
      <c r="K1083" s="111"/>
      <c r="L1083" s="111"/>
      <c r="M1083" s="111">
        <f t="shared" si="327"/>
        <v>0</v>
      </c>
      <c r="N1083" s="111">
        <f t="shared" si="325"/>
        <v>0</v>
      </c>
    </row>
    <row r="1084" spans="1:14" ht="31.5" hidden="1" outlineLevel="1">
      <c r="A1084" s="282">
        <f t="shared" si="321"/>
        <v>3.3</v>
      </c>
      <c r="B1084" s="282" t="str">
        <f t="shared" si="320"/>
        <v>Procurement SH,RH,MS outlet valves with actuator and motor at 2x500 MW BTPS.</v>
      </c>
      <c r="C1084" s="40">
        <f t="shared" si="326"/>
        <v>0</v>
      </c>
      <c r="D1084" s="159" t="str">
        <f t="shared" si="326"/>
        <v>-</v>
      </c>
      <c r="E1084" s="109">
        <f t="shared" si="326"/>
        <v>0</v>
      </c>
      <c r="F1084" s="109">
        <f t="shared" si="322"/>
        <v>0</v>
      </c>
      <c r="G1084" s="109">
        <f t="shared" si="323"/>
        <v>0</v>
      </c>
      <c r="H1084" s="109">
        <f t="shared" si="324"/>
        <v>0</v>
      </c>
      <c r="I1084" s="109">
        <f>'F4.2'!Y164</f>
        <v>0</v>
      </c>
      <c r="J1084" s="109">
        <f>'F4.2'!AX164</f>
        <v>0</v>
      </c>
      <c r="K1084" s="109"/>
      <c r="L1084" s="109"/>
      <c r="M1084" s="109">
        <f t="shared" si="327"/>
        <v>0</v>
      </c>
      <c r="N1084" s="109">
        <f t="shared" si="325"/>
        <v>0</v>
      </c>
    </row>
    <row r="1085" spans="1:14" ht="15.75" hidden="1" outlineLevel="1">
      <c r="A1085" s="352">
        <f t="shared" si="321"/>
        <v>4</v>
      </c>
      <c r="B1085" s="353" t="str">
        <f t="shared" si="320"/>
        <v>CHP Infrastructure Development Schemes</v>
      </c>
      <c r="C1085" s="49">
        <f t="shared" si="326"/>
        <v>0</v>
      </c>
      <c r="D1085" s="160" t="str">
        <f t="shared" si="326"/>
        <v>-</v>
      </c>
      <c r="E1085" s="111">
        <f t="shared" si="326"/>
        <v>0</v>
      </c>
      <c r="F1085" s="109">
        <f t="shared" si="322"/>
        <v>0</v>
      </c>
      <c r="G1085" s="109">
        <f t="shared" si="323"/>
        <v>0</v>
      </c>
      <c r="H1085" s="111">
        <f t="shared" si="324"/>
        <v>0</v>
      </c>
      <c r="I1085" s="109">
        <f>'F4.2'!Y165</f>
        <v>0</v>
      </c>
      <c r="J1085" s="109">
        <f>'F4.2'!AX165</f>
        <v>0</v>
      </c>
      <c r="K1085" s="111"/>
      <c r="L1085" s="111"/>
      <c r="M1085" s="111">
        <f t="shared" si="327"/>
        <v>0</v>
      </c>
      <c r="N1085" s="111">
        <f t="shared" si="325"/>
        <v>0</v>
      </c>
    </row>
    <row r="1086" spans="1:14" ht="31.5" hidden="1" outlineLevel="1">
      <c r="A1086" s="282">
        <f t="shared" si="321"/>
        <v>4.0999999999999996</v>
      </c>
      <c r="B1086" s="282" t="str">
        <f t="shared" si="320"/>
        <v>Supply, installation and commissioning PLC system on a single platform to match with external aspect &amp; process improvement at CHP 2x500MW BTPS.</v>
      </c>
      <c r="C1086" s="49">
        <f t="shared" si="326"/>
        <v>0</v>
      </c>
      <c r="D1086" s="160" t="str">
        <f t="shared" si="326"/>
        <v>-</v>
      </c>
      <c r="E1086" s="111">
        <f t="shared" si="326"/>
        <v>0</v>
      </c>
      <c r="F1086" s="109">
        <f t="shared" si="322"/>
        <v>0</v>
      </c>
      <c r="G1086" s="109">
        <f t="shared" si="323"/>
        <v>0</v>
      </c>
      <c r="H1086" s="111">
        <f t="shared" si="324"/>
        <v>0</v>
      </c>
      <c r="I1086" s="109">
        <f>'F4.2'!Y166</f>
        <v>0</v>
      </c>
      <c r="J1086" s="109">
        <f>'F4.2'!AX166</f>
        <v>0</v>
      </c>
      <c r="K1086" s="111"/>
      <c r="L1086" s="111"/>
      <c r="M1086" s="111">
        <f t="shared" si="327"/>
        <v>0</v>
      </c>
      <c r="N1086" s="111">
        <f t="shared" si="325"/>
        <v>0</v>
      </c>
    </row>
    <row r="1087" spans="1:14" ht="31.5" hidden="1" outlineLevel="1">
      <c r="A1087" s="282">
        <f t="shared" si="321"/>
        <v>4.2</v>
      </c>
      <c r="B1087" s="282" t="str">
        <f t="shared" si="320"/>
        <v>Supply, installation, retrofitting and commissioning of HT breaker at HT Switchgear in CHP 2x500MW BTPS</v>
      </c>
      <c r="C1087" s="49">
        <f t="shared" si="326"/>
        <v>0</v>
      </c>
      <c r="D1087" s="160" t="str">
        <f t="shared" si="326"/>
        <v>-</v>
      </c>
      <c r="E1087" s="111">
        <f t="shared" si="326"/>
        <v>0</v>
      </c>
      <c r="F1087" s="109">
        <f t="shared" si="322"/>
        <v>0</v>
      </c>
      <c r="G1087" s="109">
        <f t="shared" si="323"/>
        <v>0</v>
      </c>
      <c r="H1087" s="111">
        <f t="shared" si="324"/>
        <v>0</v>
      </c>
      <c r="I1087" s="109">
        <f>'F4.2'!Y167</f>
        <v>0</v>
      </c>
      <c r="J1087" s="109">
        <f>'F4.2'!AX167</f>
        <v>0</v>
      </c>
      <c r="K1087" s="111"/>
      <c r="L1087" s="111"/>
      <c r="M1087" s="111">
        <f t="shared" si="327"/>
        <v>0</v>
      </c>
      <c r="N1087" s="111">
        <f t="shared" si="325"/>
        <v>0</v>
      </c>
    </row>
    <row r="1088" spans="1:14" ht="31.5" hidden="1" outlineLevel="1">
      <c r="A1088" s="282">
        <f t="shared" si="321"/>
        <v>4.3</v>
      </c>
      <c r="B1088" s="282" t="str">
        <f t="shared" ref="B1088:B1103" si="328">B858</f>
        <v>Supply, installation, retrofitting and commissioning of LT breaker at LT Switchgear in CHP 2x500MW BTPS.</v>
      </c>
      <c r="C1088" s="49">
        <f t="shared" si="326"/>
        <v>0</v>
      </c>
      <c r="D1088" s="160" t="str">
        <f t="shared" si="326"/>
        <v>-</v>
      </c>
      <c r="E1088" s="111">
        <f t="shared" si="326"/>
        <v>0</v>
      </c>
      <c r="F1088" s="109">
        <f t="shared" si="322"/>
        <v>0</v>
      </c>
      <c r="G1088" s="109">
        <f t="shared" si="323"/>
        <v>0</v>
      </c>
      <c r="H1088" s="111">
        <f t="shared" si="324"/>
        <v>0</v>
      </c>
      <c r="I1088" s="109">
        <f>'F4.2'!Y168</f>
        <v>0</v>
      </c>
      <c r="J1088" s="109">
        <f>'F4.2'!AX168</f>
        <v>0</v>
      </c>
      <c r="K1088" s="111"/>
      <c r="L1088" s="111"/>
      <c r="M1088" s="111">
        <f t="shared" si="327"/>
        <v>0</v>
      </c>
      <c r="N1088" s="111">
        <f t="shared" si="325"/>
        <v>0</v>
      </c>
    </row>
    <row r="1089" spans="1:14" ht="31.5" hidden="1" outlineLevel="1">
      <c r="A1089" s="282">
        <f t="shared" si="321"/>
        <v>4.4000000000000004</v>
      </c>
      <c r="B1089" s="282" t="str">
        <f t="shared" si="328"/>
        <v>Supply, Installation &amp; Commissioning of  Magnetic Separators at CHP 2x 500MW BTPS Deepnagar</v>
      </c>
      <c r="C1089" s="49">
        <f t="shared" si="326"/>
        <v>0</v>
      </c>
      <c r="D1089" s="160" t="str">
        <f t="shared" si="326"/>
        <v>-</v>
      </c>
      <c r="E1089" s="111">
        <f t="shared" si="326"/>
        <v>0</v>
      </c>
      <c r="F1089" s="109">
        <f t="shared" si="322"/>
        <v>0</v>
      </c>
      <c r="G1089" s="109">
        <f t="shared" si="323"/>
        <v>0</v>
      </c>
      <c r="H1089" s="111">
        <f t="shared" si="324"/>
        <v>0</v>
      </c>
      <c r="I1089" s="109">
        <f>'F4.2'!Y169</f>
        <v>0</v>
      </c>
      <c r="J1089" s="109">
        <f>'F4.2'!AX169</f>
        <v>0</v>
      </c>
      <c r="K1089" s="111"/>
      <c r="L1089" s="111"/>
      <c r="M1089" s="111">
        <f t="shared" si="327"/>
        <v>0</v>
      </c>
      <c r="N1089" s="111">
        <f t="shared" si="325"/>
        <v>0</v>
      </c>
    </row>
    <row r="1090" spans="1:14" ht="31.5" hidden="1" outlineLevel="1">
      <c r="A1090" s="282">
        <f t="shared" ref="A1090:A1103" si="329">A860</f>
        <v>4.5</v>
      </c>
      <c r="B1090" s="282" t="str">
        <f t="shared" si="328"/>
        <v>Supply, Installation &amp; Commissioning Flameproof lighting at CHP 2x 500MW BTPS Deepnagar</v>
      </c>
      <c r="C1090" s="49">
        <f t="shared" ref="C1090:E1103" si="330">C860</f>
        <v>0</v>
      </c>
      <c r="D1090" s="160" t="str">
        <f t="shared" si="330"/>
        <v>-</v>
      </c>
      <c r="E1090" s="111">
        <f t="shared" si="330"/>
        <v>0</v>
      </c>
      <c r="F1090" s="109">
        <f t="shared" ref="F1090:F1103" si="331">F860+I860</f>
        <v>0</v>
      </c>
      <c r="G1090" s="109">
        <f t="shared" ref="G1090:G1103" si="332">G860+M860</f>
        <v>0</v>
      </c>
      <c r="H1090" s="111">
        <f t="shared" si="324"/>
        <v>0</v>
      </c>
      <c r="I1090" s="109">
        <f>'F4.2'!Y170</f>
        <v>0</v>
      </c>
      <c r="J1090" s="109">
        <f>'F4.2'!AX170</f>
        <v>0</v>
      </c>
      <c r="K1090" s="111"/>
      <c r="L1090" s="111"/>
      <c r="M1090" s="111">
        <f t="shared" si="327"/>
        <v>0</v>
      </c>
      <c r="N1090" s="111">
        <f t="shared" si="325"/>
        <v>0</v>
      </c>
    </row>
    <row r="1091" spans="1:14" ht="15.75" hidden="1" outlineLevel="1">
      <c r="A1091" s="282">
        <f t="shared" si="329"/>
        <v>4.5999999999999996</v>
      </c>
      <c r="B1091" s="282" t="str">
        <f t="shared" si="328"/>
        <v>Supply, Installation &amp; upgradation of HT /LT relay at CHP BTPS.</v>
      </c>
      <c r="C1091" s="49">
        <f t="shared" si="330"/>
        <v>0</v>
      </c>
      <c r="D1091" s="160" t="str">
        <f t="shared" si="330"/>
        <v>-</v>
      </c>
      <c r="E1091" s="111">
        <f t="shared" si="330"/>
        <v>0</v>
      </c>
      <c r="F1091" s="109">
        <f t="shared" si="331"/>
        <v>0</v>
      </c>
      <c r="G1091" s="109">
        <f t="shared" si="332"/>
        <v>0</v>
      </c>
      <c r="H1091" s="111">
        <f t="shared" si="324"/>
        <v>0</v>
      </c>
      <c r="I1091" s="109">
        <f>'F4.2'!Y171</f>
        <v>0</v>
      </c>
      <c r="J1091" s="109">
        <f>'F4.2'!AX171</f>
        <v>0</v>
      </c>
      <c r="K1091" s="111"/>
      <c r="L1091" s="111"/>
      <c r="M1091" s="111">
        <f t="shared" si="327"/>
        <v>0</v>
      </c>
      <c r="N1091" s="111">
        <f t="shared" si="325"/>
        <v>0</v>
      </c>
    </row>
    <row r="1092" spans="1:14" ht="31.5" hidden="1" outlineLevel="1">
      <c r="A1092" s="352">
        <f t="shared" si="329"/>
        <v>5</v>
      </c>
      <c r="B1092" s="353" t="str">
        <f t="shared" si="328"/>
        <v>Detail  Project report of improvement of Unloading in Coal handling Plant BTPS.</v>
      </c>
      <c r="C1092" s="49">
        <f t="shared" si="330"/>
        <v>0</v>
      </c>
      <c r="D1092" s="160" t="str">
        <f t="shared" si="330"/>
        <v>-</v>
      </c>
      <c r="E1092" s="111">
        <f t="shared" si="330"/>
        <v>0</v>
      </c>
      <c r="F1092" s="109">
        <f t="shared" si="331"/>
        <v>0</v>
      </c>
      <c r="G1092" s="109">
        <f t="shared" si="332"/>
        <v>0</v>
      </c>
      <c r="H1092" s="111">
        <f t="shared" si="324"/>
        <v>0</v>
      </c>
      <c r="I1092" s="109">
        <f>'F4.2'!Y172</f>
        <v>0</v>
      </c>
      <c r="J1092" s="109">
        <f>'F4.2'!AX172</f>
        <v>0</v>
      </c>
      <c r="K1092" s="111"/>
      <c r="L1092" s="111"/>
      <c r="M1092" s="111">
        <f t="shared" si="327"/>
        <v>0</v>
      </c>
      <c r="N1092" s="111">
        <f t="shared" si="325"/>
        <v>0</v>
      </c>
    </row>
    <row r="1093" spans="1:14" ht="15.75" hidden="1" outlineLevel="1">
      <c r="A1093" s="282">
        <f t="shared" si="329"/>
        <v>5.0999999999999996</v>
      </c>
      <c r="B1093" s="282" t="str">
        <f t="shared" si="328"/>
        <v>Procurement of 04 no of locomotives for Coal handling Plant BTPS.</v>
      </c>
      <c r="C1093" s="49">
        <f t="shared" si="330"/>
        <v>0</v>
      </c>
      <c r="D1093" s="160" t="str">
        <f t="shared" si="330"/>
        <v>-</v>
      </c>
      <c r="E1093" s="111">
        <f t="shared" si="330"/>
        <v>0</v>
      </c>
      <c r="F1093" s="109">
        <f t="shared" si="331"/>
        <v>0</v>
      </c>
      <c r="G1093" s="109">
        <f t="shared" si="332"/>
        <v>0</v>
      </c>
      <c r="H1093" s="111">
        <f t="shared" si="324"/>
        <v>0</v>
      </c>
      <c r="I1093" s="109">
        <f>'F4.2'!Y173</f>
        <v>0</v>
      </c>
      <c r="J1093" s="109">
        <f>'F4.2'!AX173</f>
        <v>0</v>
      </c>
      <c r="K1093" s="111"/>
      <c r="L1093" s="111"/>
      <c r="M1093" s="111">
        <f t="shared" si="327"/>
        <v>0</v>
      </c>
      <c r="N1093" s="111">
        <f t="shared" si="325"/>
        <v>0</v>
      </c>
    </row>
    <row r="1094" spans="1:14" ht="31.5" hidden="1" outlineLevel="1">
      <c r="A1094" s="282">
        <f t="shared" si="329"/>
        <v>5.2</v>
      </c>
      <c r="B1094" s="282" t="str">
        <f t="shared" si="328"/>
        <v>Design Supply Erection and Comission of Hour glass shape Coal diverting chutes with extra life wear resistant plates in CHP, BTPS.</v>
      </c>
      <c r="C1094" s="49">
        <f t="shared" si="330"/>
        <v>0</v>
      </c>
      <c r="D1094" s="160" t="str">
        <f t="shared" si="330"/>
        <v>-</v>
      </c>
      <c r="E1094" s="111">
        <f t="shared" si="330"/>
        <v>0</v>
      </c>
      <c r="F1094" s="109">
        <f t="shared" si="331"/>
        <v>0</v>
      </c>
      <c r="G1094" s="109">
        <f t="shared" si="332"/>
        <v>0</v>
      </c>
      <c r="H1094" s="111">
        <f t="shared" si="324"/>
        <v>0</v>
      </c>
      <c r="I1094" s="109">
        <f>'F4.2'!Y174</f>
        <v>0</v>
      </c>
      <c r="J1094" s="109">
        <f>'F4.2'!AX174</f>
        <v>0</v>
      </c>
      <c r="K1094" s="111"/>
      <c r="L1094" s="111"/>
      <c r="M1094" s="111">
        <f t="shared" si="327"/>
        <v>0</v>
      </c>
      <c r="N1094" s="111">
        <f t="shared" si="325"/>
        <v>0</v>
      </c>
    </row>
    <row r="1095" spans="1:14" ht="31.5" hidden="1" outlineLevel="1">
      <c r="A1095" s="282">
        <f t="shared" si="329"/>
        <v>5.3</v>
      </c>
      <c r="B1095" s="282" t="str">
        <f t="shared" si="328"/>
        <v>Design Supply Erection and Comission of Inverted Y Shape  Coal diverting chutes with extra life wear resistant plates in CHP, BTPS.</v>
      </c>
      <c r="C1095" s="49">
        <f t="shared" si="330"/>
        <v>0</v>
      </c>
      <c r="D1095" s="160" t="str">
        <f t="shared" si="330"/>
        <v>-</v>
      </c>
      <c r="E1095" s="111">
        <f t="shared" si="330"/>
        <v>0</v>
      </c>
      <c r="F1095" s="109">
        <f t="shared" si="331"/>
        <v>0</v>
      </c>
      <c r="G1095" s="109">
        <f t="shared" si="332"/>
        <v>0</v>
      </c>
      <c r="H1095" s="111">
        <f t="shared" si="324"/>
        <v>0</v>
      </c>
      <c r="I1095" s="109">
        <f>'F4.2'!Y175</f>
        <v>0</v>
      </c>
      <c r="J1095" s="109">
        <f>'F4.2'!AX175</f>
        <v>0</v>
      </c>
      <c r="K1095" s="111"/>
      <c r="L1095" s="111"/>
      <c r="M1095" s="111">
        <f t="shared" si="327"/>
        <v>0</v>
      </c>
      <c r="N1095" s="111">
        <f t="shared" si="325"/>
        <v>0</v>
      </c>
    </row>
    <row r="1096" spans="1:14" ht="31.5" hidden="1" outlineLevel="1">
      <c r="A1096" s="282">
        <f t="shared" si="329"/>
        <v>5.4</v>
      </c>
      <c r="B1096" s="282" t="str">
        <f t="shared" si="328"/>
        <v>Design Supply Erection and Comission of coal diverting chutes with extra life wear resistant plates in CHP BTPS.</v>
      </c>
      <c r="C1096" s="49">
        <f t="shared" si="330"/>
        <v>0</v>
      </c>
      <c r="D1096" s="160" t="str">
        <f t="shared" si="330"/>
        <v>-</v>
      </c>
      <c r="E1096" s="111">
        <f t="shared" si="330"/>
        <v>0</v>
      </c>
      <c r="F1096" s="109">
        <f t="shared" si="331"/>
        <v>0</v>
      </c>
      <c r="G1096" s="109">
        <f t="shared" si="332"/>
        <v>0</v>
      </c>
      <c r="H1096" s="111">
        <f t="shared" si="324"/>
        <v>0</v>
      </c>
      <c r="I1096" s="109">
        <f>'F4.2'!Y176</f>
        <v>0</v>
      </c>
      <c r="J1096" s="109">
        <f>'F4.2'!AX176</f>
        <v>0</v>
      </c>
      <c r="K1096" s="111"/>
      <c r="L1096" s="111"/>
      <c r="M1096" s="111">
        <f t="shared" si="327"/>
        <v>0</v>
      </c>
      <c r="N1096" s="111">
        <f t="shared" si="325"/>
        <v>0</v>
      </c>
    </row>
    <row r="1097" spans="1:14" ht="31.5" hidden="1" outlineLevel="1">
      <c r="A1097" s="282">
        <f t="shared" si="329"/>
        <v>5.5</v>
      </c>
      <c r="B1097" s="282" t="str">
        <f t="shared" si="328"/>
        <v>Work of Revamping and structural up-gradation of conveyor 104A&amp;B in Coal Handling Plant-BTPS.</v>
      </c>
      <c r="C1097" s="49">
        <f t="shared" si="330"/>
        <v>0</v>
      </c>
      <c r="D1097" s="160" t="str">
        <f t="shared" si="330"/>
        <v>-</v>
      </c>
      <c r="E1097" s="111">
        <f t="shared" si="330"/>
        <v>0</v>
      </c>
      <c r="F1097" s="109">
        <f t="shared" si="331"/>
        <v>0</v>
      </c>
      <c r="G1097" s="109">
        <f t="shared" si="332"/>
        <v>0</v>
      </c>
      <c r="H1097" s="111">
        <f t="shared" si="324"/>
        <v>0</v>
      </c>
      <c r="I1097" s="109">
        <f>'F4.2'!Y177</f>
        <v>0</v>
      </c>
      <c r="J1097" s="109">
        <f>'F4.2'!AX177</f>
        <v>0</v>
      </c>
      <c r="K1097" s="111"/>
      <c r="L1097" s="111"/>
      <c r="M1097" s="111">
        <f t="shared" si="327"/>
        <v>0</v>
      </c>
      <c r="N1097" s="111">
        <f t="shared" si="325"/>
        <v>0</v>
      </c>
    </row>
    <row r="1098" spans="1:14" ht="31.5" hidden="1" outlineLevel="1">
      <c r="A1098" s="352">
        <f t="shared" si="329"/>
        <v>6</v>
      </c>
      <c r="B1098" s="353" t="str">
        <f t="shared" si="328"/>
        <v>Supply and Installation of  reliability improvement schemes for HT/LT switchgears and auxilliaries at BTPS 2x500MW.</v>
      </c>
      <c r="C1098" s="49">
        <f t="shared" si="330"/>
        <v>0</v>
      </c>
      <c r="D1098" s="160" t="str">
        <f t="shared" si="330"/>
        <v>-</v>
      </c>
      <c r="E1098" s="111">
        <f t="shared" si="330"/>
        <v>0</v>
      </c>
      <c r="F1098" s="109">
        <f t="shared" si="331"/>
        <v>0</v>
      </c>
      <c r="G1098" s="109">
        <f t="shared" si="332"/>
        <v>0</v>
      </c>
      <c r="H1098" s="111">
        <f t="shared" si="324"/>
        <v>0</v>
      </c>
      <c r="I1098" s="109">
        <f>'F4.2'!Y178</f>
        <v>0</v>
      </c>
      <c r="J1098" s="109">
        <f>'F4.2'!AX178</f>
        <v>0</v>
      </c>
      <c r="K1098" s="111"/>
      <c r="L1098" s="111"/>
      <c r="M1098" s="111">
        <f t="shared" si="327"/>
        <v>0</v>
      </c>
      <c r="N1098" s="111">
        <f t="shared" si="325"/>
        <v>0</v>
      </c>
    </row>
    <row r="1099" spans="1:14" ht="15.75" hidden="1" outlineLevel="1">
      <c r="A1099" s="282">
        <f t="shared" si="329"/>
        <v>6.1</v>
      </c>
      <c r="B1099" s="282" t="str">
        <f t="shared" si="328"/>
        <v>Procurement of HT Motors of various ratings at 2x500MW.</v>
      </c>
      <c r="C1099" s="49">
        <f t="shared" si="330"/>
        <v>0</v>
      </c>
      <c r="D1099" s="160" t="str">
        <f t="shared" si="330"/>
        <v>-</v>
      </c>
      <c r="E1099" s="111">
        <f t="shared" si="330"/>
        <v>0</v>
      </c>
      <c r="F1099" s="109">
        <f t="shared" si="331"/>
        <v>0</v>
      </c>
      <c r="G1099" s="109">
        <f t="shared" si="332"/>
        <v>0</v>
      </c>
      <c r="H1099" s="111">
        <f t="shared" si="324"/>
        <v>0</v>
      </c>
      <c r="I1099" s="109">
        <f>'F4.2'!Y179</f>
        <v>0</v>
      </c>
      <c r="J1099" s="109">
        <f>'F4.2'!AX179</f>
        <v>0</v>
      </c>
      <c r="K1099" s="111"/>
      <c r="L1099" s="111"/>
      <c r="M1099" s="111">
        <f t="shared" si="327"/>
        <v>0</v>
      </c>
      <c r="N1099" s="111">
        <f t="shared" si="325"/>
        <v>0</v>
      </c>
    </row>
    <row r="1100" spans="1:14" ht="15.75" hidden="1" outlineLevel="1">
      <c r="A1100" s="282">
        <f t="shared" si="329"/>
        <v>6.2</v>
      </c>
      <c r="B1100" s="282" t="str">
        <f t="shared" si="328"/>
        <v>Procurement of Dry type transformers of varoius ratings at 2x500MW.</v>
      </c>
      <c r="C1100" s="49">
        <f t="shared" si="330"/>
        <v>0</v>
      </c>
      <c r="D1100" s="160" t="str">
        <f t="shared" si="330"/>
        <v>-</v>
      </c>
      <c r="E1100" s="111">
        <f t="shared" si="330"/>
        <v>0</v>
      </c>
      <c r="F1100" s="109">
        <f t="shared" si="331"/>
        <v>0</v>
      </c>
      <c r="G1100" s="109">
        <f t="shared" si="332"/>
        <v>0</v>
      </c>
      <c r="H1100" s="111">
        <f t="shared" si="324"/>
        <v>0</v>
      </c>
      <c r="I1100" s="109">
        <f>'F4.2'!Y180</f>
        <v>0</v>
      </c>
      <c r="J1100" s="109">
        <f>'F4.2'!AX180</f>
        <v>0</v>
      </c>
      <c r="K1100" s="111"/>
      <c r="L1100" s="111"/>
      <c r="M1100" s="111">
        <f t="shared" si="327"/>
        <v>0</v>
      </c>
      <c r="N1100" s="111">
        <f t="shared" si="325"/>
        <v>0</v>
      </c>
    </row>
    <row r="1101" spans="1:14" ht="15.75" hidden="1" outlineLevel="1">
      <c r="A1101" s="282">
        <f t="shared" si="329"/>
        <v>6.3</v>
      </c>
      <c r="B1101" s="282" t="str">
        <f t="shared" si="328"/>
        <v>Procurement of Inverter and converter trolleys of GEHO Pump at 2x500MW.</v>
      </c>
      <c r="C1101" s="49">
        <f t="shared" si="330"/>
        <v>0</v>
      </c>
      <c r="D1101" s="160" t="str">
        <f t="shared" si="330"/>
        <v>-</v>
      </c>
      <c r="E1101" s="111">
        <f t="shared" si="330"/>
        <v>0</v>
      </c>
      <c r="F1101" s="109">
        <f t="shared" si="331"/>
        <v>0</v>
      </c>
      <c r="G1101" s="109">
        <f t="shared" si="332"/>
        <v>0</v>
      </c>
      <c r="H1101" s="111">
        <f t="shared" si="324"/>
        <v>0</v>
      </c>
      <c r="I1101" s="109">
        <f>'F4.2'!Y181</f>
        <v>0</v>
      </c>
      <c r="J1101" s="109">
        <f>'F4.2'!AX181</f>
        <v>0</v>
      </c>
      <c r="K1101" s="111"/>
      <c r="L1101" s="111"/>
      <c r="M1101" s="111">
        <f t="shared" si="327"/>
        <v>0</v>
      </c>
      <c r="N1101" s="111">
        <f t="shared" si="325"/>
        <v>0</v>
      </c>
    </row>
    <row r="1102" spans="1:14" ht="31.5" hidden="1" outlineLevel="1">
      <c r="A1102" s="282">
        <f t="shared" si="329"/>
        <v>6.4</v>
      </c>
      <c r="B1102" s="282" t="str">
        <f t="shared" si="328"/>
        <v>Procurement of Vacuum Contactors of various ratings for  HT Switchgears  at BTPS 2x500MW.</v>
      </c>
      <c r="C1102" s="49">
        <f t="shared" si="330"/>
        <v>0</v>
      </c>
      <c r="D1102" s="160" t="str">
        <f t="shared" si="330"/>
        <v>-</v>
      </c>
      <c r="E1102" s="111">
        <f t="shared" si="330"/>
        <v>0</v>
      </c>
      <c r="F1102" s="109">
        <f t="shared" si="331"/>
        <v>0</v>
      </c>
      <c r="G1102" s="109">
        <f t="shared" si="332"/>
        <v>0</v>
      </c>
      <c r="H1102" s="111">
        <f t="shared" si="324"/>
        <v>0</v>
      </c>
      <c r="I1102" s="109">
        <f>'F4.2'!Y182</f>
        <v>0</v>
      </c>
      <c r="J1102" s="109">
        <f>'F4.2'!AX182</f>
        <v>0</v>
      </c>
      <c r="K1102" s="111"/>
      <c r="L1102" s="111"/>
      <c r="M1102" s="111">
        <f t="shared" si="327"/>
        <v>0</v>
      </c>
      <c r="N1102" s="111">
        <f t="shared" si="325"/>
        <v>0</v>
      </c>
    </row>
    <row r="1103" spans="1:14" ht="31.5" hidden="1" outlineLevel="1">
      <c r="A1103" s="282">
        <f t="shared" si="329"/>
        <v>6.5</v>
      </c>
      <c r="B1103" s="282" t="str">
        <f t="shared" si="328"/>
        <v>Supply, erection, commissioning &amp; site testing of 360V, 750 AH Station UPS Battery Sets  along with accessories for Unit No.4 at BTPS 2x500MW’.</v>
      </c>
      <c r="C1103" s="49">
        <f t="shared" si="330"/>
        <v>0</v>
      </c>
      <c r="D1103" s="160" t="str">
        <f t="shared" si="330"/>
        <v>-</v>
      </c>
      <c r="E1103" s="111">
        <f t="shared" si="330"/>
        <v>0</v>
      </c>
      <c r="F1103" s="109">
        <f t="shared" si="331"/>
        <v>0</v>
      </c>
      <c r="G1103" s="109">
        <f t="shared" si="332"/>
        <v>0</v>
      </c>
      <c r="H1103" s="111">
        <f t="shared" si="324"/>
        <v>0</v>
      </c>
      <c r="I1103" s="109">
        <f>'F4.2'!Y183</f>
        <v>0</v>
      </c>
      <c r="J1103" s="109">
        <f>'F4.2'!AX183</f>
        <v>0</v>
      </c>
      <c r="K1103" s="111"/>
      <c r="L1103" s="111"/>
      <c r="M1103" s="111">
        <f t="shared" si="327"/>
        <v>0</v>
      </c>
      <c r="N1103" s="111">
        <f t="shared" si="325"/>
        <v>0</v>
      </c>
    </row>
    <row r="1104" spans="1:14" ht="31.5" hidden="1" outlineLevel="1">
      <c r="A1104" s="282">
        <f t="shared" ref="A1104:E1104" si="333">A874</f>
        <v>6.6</v>
      </c>
      <c r="B1104" s="282" t="str">
        <f t="shared" si="333"/>
        <v>Updragation of Sox-Nox analyzer,PM analyzer, ETP analyzer at BTPS 2X500MW.</v>
      </c>
      <c r="C1104" s="49">
        <f t="shared" si="333"/>
        <v>0</v>
      </c>
      <c r="D1104" s="160" t="str">
        <f t="shared" si="333"/>
        <v>-</v>
      </c>
      <c r="E1104" s="111">
        <f t="shared" si="333"/>
        <v>0</v>
      </c>
      <c r="F1104" s="109">
        <f t="shared" ref="F1104:F1137" si="334">F874+I874</f>
        <v>0</v>
      </c>
      <c r="G1104" s="109">
        <f t="shared" ref="G1104:G1137" si="335">G874+M874</f>
        <v>0</v>
      </c>
      <c r="H1104" s="111">
        <f t="shared" si="324"/>
        <v>0</v>
      </c>
      <c r="I1104" s="109">
        <f>'F4.2'!Y184</f>
        <v>0</v>
      </c>
      <c r="J1104" s="109">
        <f>'F4.2'!AX184</f>
        <v>0</v>
      </c>
      <c r="K1104" s="111"/>
      <c r="L1104" s="111"/>
      <c r="M1104" s="111">
        <f t="shared" si="327"/>
        <v>0</v>
      </c>
      <c r="N1104" s="111">
        <f t="shared" si="325"/>
        <v>0</v>
      </c>
    </row>
    <row r="1105" spans="1:14" ht="15.75" hidden="1" outlineLevel="1">
      <c r="A1105" s="282">
        <f t="shared" ref="A1105:E1105" si="336">A875</f>
        <v>6.7</v>
      </c>
      <c r="B1105" s="282" t="str">
        <f t="shared" si="336"/>
        <v>Upgradation of O2 analyzer at BTPS 2X500MW</v>
      </c>
      <c r="C1105" s="49">
        <f t="shared" si="336"/>
        <v>0</v>
      </c>
      <c r="D1105" s="160" t="str">
        <f t="shared" si="336"/>
        <v>-</v>
      </c>
      <c r="E1105" s="111">
        <f t="shared" si="336"/>
        <v>0</v>
      </c>
      <c r="F1105" s="109">
        <f t="shared" si="334"/>
        <v>0</v>
      </c>
      <c r="G1105" s="109">
        <f t="shared" si="335"/>
        <v>0</v>
      </c>
      <c r="H1105" s="111">
        <f t="shared" si="324"/>
        <v>0</v>
      </c>
      <c r="I1105" s="109">
        <f>'F4.2'!Y185</f>
        <v>0</v>
      </c>
      <c r="J1105" s="109">
        <f>'F4.2'!AX185</f>
        <v>0</v>
      </c>
      <c r="K1105" s="111"/>
      <c r="L1105" s="111"/>
      <c r="M1105" s="111">
        <f t="shared" si="327"/>
        <v>0</v>
      </c>
      <c r="N1105" s="111">
        <f t="shared" si="325"/>
        <v>0</v>
      </c>
    </row>
    <row r="1106" spans="1:14" ht="31.5" hidden="1" outlineLevel="1">
      <c r="A1106" s="282">
        <f t="shared" ref="A1106:E1106" si="337">A876</f>
        <v>6.8</v>
      </c>
      <c r="B1106" s="282" t="str">
        <f t="shared" si="337"/>
        <v>Revamping &amp; Upgradation Of Vibration Monitoring Rack From VM7 TO VM7B at BTPS 2X500MW</v>
      </c>
      <c r="C1106" s="49">
        <f t="shared" si="337"/>
        <v>0</v>
      </c>
      <c r="D1106" s="160" t="str">
        <f t="shared" si="337"/>
        <v>-</v>
      </c>
      <c r="E1106" s="111">
        <f t="shared" si="337"/>
        <v>0</v>
      </c>
      <c r="F1106" s="109">
        <f t="shared" si="334"/>
        <v>0</v>
      </c>
      <c r="G1106" s="109">
        <f t="shared" si="335"/>
        <v>0</v>
      </c>
      <c r="H1106" s="111">
        <f t="shared" si="324"/>
        <v>0</v>
      </c>
      <c r="I1106" s="109">
        <f>'F4.2'!Y186</f>
        <v>0</v>
      </c>
      <c r="J1106" s="109">
        <f>'F4.2'!AX186</f>
        <v>0</v>
      </c>
      <c r="K1106" s="111"/>
      <c r="L1106" s="111"/>
      <c r="M1106" s="111">
        <f t="shared" si="327"/>
        <v>0</v>
      </c>
      <c r="N1106" s="111">
        <f t="shared" si="325"/>
        <v>0</v>
      </c>
    </row>
    <row r="1107" spans="1:14" ht="15.75" hidden="1" outlineLevel="1">
      <c r="A1107" s="282">
        <f t="shared" ref="A1107:E1107" si="338">A877</f>
        <v>6.9</v>
      </c>
      <c r="B1107" s="282" t="str">
        <f t="shared" si="338"/>
        <v>Procurement &amp; Installation of High Mast towers in various location in BTPS</v>
      </c>
      <c r="C1107" s="49">
        <f t="shared" si="338"/>
        <v>0</v>
      </c>
      <c r="D1107" s="160" t="str">
        <f t="shared" si="338"/>
        <v>-</v>
      </c>
      <c r="E1107" s="111">
        <f t="shared" si="338"/>
        <v>0</v>
      </c>
      <c r="F1107" s="109">
        <f t="shared" si="334"/>
        <v>0</v>
      </c>
      <c r="G1107" s="109">
        <f t="shared" si="335"/>
        <v>0</v>
      </c>
      <c r="H1107" s="111">
        <f t="shared" si="324"/>
        <v>0</v>
      </c>
      <c r="I1107" s="109">
        <f>'F4.2'!Y187</f>
        <v>0</v>
      </c>
      <c r="J1107" s="109">
        <f>'F4.2'!AX187</f>
        <v>0</v>
      </c>
      <c r="K1107" s="111"/>
      <c r="L1107" s="111"/>
      <c r="M1107" s="111">
        <f t="shared" si="327"/>
        <v>0</v>
      </c>
      <c r="N1107" s="111">
        <f t="shared" si="325"/>
        <v>0</v>
      </c>
    </row>
    <row r="1108" spans="1:14" ht="31.5" hidden="1" outlineLevel="1">
      <c r="A1108" s="282">
        <f t="shared" ref="A1108:E1108" si="339">A878</f>
        <v>6.1</v>
      </c>
      <c r="B1108" s="282" t="str">
        <f t="shared" si="339"/>
        <v>Renovation and Modification of Colony Electric Supply System to improve availability and reliability of supply system at BTPS Colony, Deepnagar</v>
      </c>
      <c r="C1108" s="49">
        <f t="shared" si="339"/>
        <v>0</v>
      </c>
      <c r="D1108" s="160" t="str">
        <f t="shared" si="339"/>
        <v>-</v>
      </c>
      <c r="E1108" s="111">
        <f t="shared" si="339"/>
        <v>0</v>
      </c>
      <c r="F1108" s="109">
        <f t="shared" si="334"/>
        <v>0</v>
      </c>
      <c r="G1108" s="109">
        <f t="shared" si="335"/>
        <v>0</v>
      </c>
      <c r="H1108" s="111">
        <f t="shared" si="324"/>
        <v>0</v>
      </c>
      <c r="I1108" s="109">
        <f>'F4.2'!Y188</f>
        <v>0</v>
      </c>
      <c r="J1108" s="109">
        <f>'F4.2'!AX188</f>
        <v>0</v>
      </c>
      <c r="K1108" s="111"/>
      <c r="L1108" s="111"/>
      <c r="M1108" s="111">
        <f t="shared" si="327"/>
        <v>0</v>
      </c>
      <c r="N1108" s="111">
        <f t="shared" si="325"/>
        <v>0</v>
      </c>
    </row>
    <row r="1109" spans="1:14" ht="31.5" hidden="1" outlineLevel="1">
      <c r="A1109" s="282">
        <f t="shared" ref="A1109:E1109" si="340">A879</f>
        <v>6.11</v>
      </c>
      <c r="B1109" s="282" t="str">
        <f t="shared" si="340"/>
        <v>Work of  Overhauling repairs of U-5 350KW BCWP motor of M/s Torishima make at BTPS 2x500MW.</v>
      </c>
      <c r="C1109" s="49">
        <f t="shared" si="340"/>
        <v>0</v>
      </c>
      <c r="D1109" s="160" t="str">
        <f t="shared" si="340"/>
        <v>-</v>
      </c>
      <c r="E1109" s="111">
        <f t="shared" si="340"/>
        <v>0</v>
      </c>
      <c r="F1109" s="109">
        <f t="shared" si="334"/>
        <v>0</v>
      </c>
      <c r="G1109" s="109">
        <f t="shared" si="335"/>
        <v>0</v>
      </c>
      <c r="H1109" s="111">
        <f t="shared" si="324"/>
        <v>0</v>
      </c>
      <c r="I1109" s="109">
        <f>'F4.2'!Y189</f>
        <v>0</v>
      </c>
      <c r="J1109" s="109">
        <f>'F4.2'!AX189</f>
        <v>0</v>
      </c>
      <c r="K1109" s="111"/>
      <c r="L1109" s="111"/>
      <c r="M1109" s="111">
        <f t="shared" si="327"/>
        <v>0</v>
      </c>
      <c r="N1109" s="111">
        <f t="shared" si="325"/>
        <v>0</v>
      </c>
    </row>
    <row r="1110" spans="1:14" ht="15.75" hidden="1" outlineLevel="1">
      <c r="A1110" s="345">
        <f t="shared" ref="A1110:E1110" si="341">A880</f>
        <v>0</v>
      </c>
      <c r="B1110" s="345" t="str">
        <f t="shared" si="341"/>
        <v xml:space="preserve">FY 2028-29 </v>
      </c>
      <c r="C1110" s="49">
        <f t="shared" si="341"/>
        <v>0</v>
      </c>
      <c r="D1110" s="160" t="str">
        <f t="shared" si="341"/>
        <v>-</v>
      </c>
      <c r="E1110" s="111">
        <f t="shared" si="341"/>
        <v>0</v>
      </c>
      <c r="F1110" s="109">
        <f t="shared" si="334"/>
        <v>0</v>
      </c>
      <c r="G1110" s="109">
        <f t="shared" si="335"/>
        <v>0</v>
      </c>
      <c r="H1110" s="111">
        <f t="shared" si="324"/>
        <v>0</v>
      </c>
      <c r="I1110" s="109">
        <f>'F4.2'!Y190</f>
        <v>0</v>
      </c>
      <c r="J1110" s="109">
        <f>'F4.2'!AX190</f>
        <v>0</v>
      </c>
      <c r="K1110" s="111"/>
      <c r="L1110" s="111"/>
      <c r="M1110" s="111">
        <f t="shared" si="327"/>
        <v>0</v>
      </c>
      <c r="N1110" s="111">
        <f t="shared" si="325"/>
        <v>0</v>
      </c>
    </row>
    <row r="1111" spans="1:14" ht="31.5" hidden="1" outlineLevel="1">
      <c r="A1111" s="352">
        <f t="shared" ref="A1111:E1111" si="342">A881</f>
        <v>1</v>
      </c>
      <c r="B1111" s="353" t="str">
        <f t="shared" si="342"/>
        <v>APH baskets with main drive Gear box and lub oil skids with motor at 2x500MW BTPS</v>
      </c>
      <c r="C1111" s="49">
        <f t="shared" si="342"/>
        <v>0</v>
      </c>
      <c r="D1111" s="160" t="str">
        <f t="shared" si="342"/>
        <v>-</v>
      </c>
      <c r="E1111" s="111">
        <f t="shared" si="342"/>
        <v>0</v>
      </c>
      <c r="F1111" s="109">
        <f t="shared" si="334"/>
        <v>0</v>
      </c>
      <c r="G1111" s="109">
        <f t="shared" si="335"/>
        <v>0</v>
      </c>
      <c r="H1111" s="111">
        <f t="shared" si="324"/>
        <v>0</v>
      </c>
      <c r="I1111" s="109">
        <f>'F4.2'!Y191</f>
        <v>0</v>
      </c>
      <c r="J1111" s="109">
        <f>'F4.2'!AX191</f>
        <v>0</v>
      </c>
      <c r="K1111" s="111"/>
      <c r="L1111" s="111"/>
      <c r="M1111" s="111">
        <f t="shared" si="327"/>
        <v>0</v>
      </c>
      <c r="N1111" s="111">
        <f t="shared" si="325"/>
        <v>0</v>
      </c>
    </row>
    <row r="1112" spans="1:14" ht="31.5" hidden="1" outlineLevel="1">
      <c r="A1112" s="282">
        <f t="shared" ref="A1112:E1112" si="343">A882</f>
        <v>1.1000000000000001</v>
      </c>
      <c r="B1112" s="282" t="str">
        <f t="shared" si="343"/>
        <v>APH baskets with main drive Gear box and lub oil skids with motor at 2x500MW BTPS</v>
      </c>
      <c r="C1112" s="49">
        <f t="shared" si="343"/>
        <v>0</v>
      </c>
      <c r="D1112" s="160" t="str">
        <f t="shared" si="343"/>
        <v>-</v>
      </c>
      <c r="E1112" s="111">
        <f t="shared" si="343"/>
        <v>0</v>
      </c>
      <c r="F1112" s="109">
        <f t="shared" si="334"/>
        <v>0</v>
      </c>
      <c r="G1112" s="109">
        <f t="shared" si="335"/>
        <v>0</v>
      </c>
      <c r="H1112" s="111">
        <f t="shared" si="324"/>
        <v>0</v>
      </c>
      <c r="I1112" s="109">
        <f>'F4.2'!Y192</f>
        <v>0</v>
      </c>
      <c r="J1112" s="109">
        <f>'F4.2'!AX192</f>
        <v>0</v>
      </c>
      <c r="K1112" s="111"/>
      <c r="L1112" s="111"/>
      <c r="M1112" s="111">
        <f t="shared" si="327"/>
        <v>0</v>
      </c>
      <c r="N1112" s="111">
        <f t="shared" si="325"/>
        <v>0</v>
      </c>
    </row>
    <row r="1113" spans="1:14" ht="47.25" hidden="1" outlineLevel="1">
      <c r="A1113" s="352">
        <f t="shared" ref="A1113:E1113" si="344">A883</f>
        <v>2</v>
      </c>
      <c r="B1113" s="353" t="str">
        <f t="shared" si="344"/>
        <v>Detail Project Report for  Design, Engineering, Supply, Installation and commissioning of 1500TPH Stacker cum re-claimer in Coal Handling Plant-BTPS.</v>
      </c>
      <c r="C1113" s="49">
        <f t="shared" si="344"/>
        <v>0</v>
      </c>
      <c r="D1113" s="160" t="str">
        <f t="shared" si="344"/>
        <v>-</v>
      </c>
      <c r="E1113" s="111">
        <f t="shared" si="344"/>
        <v>0</v>
      </c>
      <c r="F1113" s="109">
        <f t="shared" si="334"/>
        <v>0</v>
      </c>
      <c r="G1113" s="109">
        <f t="shared" si="335"/>
        <v>0</v>
      </c>
      <c r="H1113" s="111">
        <f t="shared" si="324"/>
        <v>0</v>
      </c>
      <c r="I1113" s="109">
        <f>'F4.2'!Y193</f>
        <v>0</v>
      </c>
      <c r="J1113" s="109">
        <f>'F4.2'!AX193</f>
        <v>0</v>
      </c>
      <c r="K1113" s="111"/>
      <c r="L1113" s="111"/>
      <c r="M1113" s="111">
        <f t="shared" si="327"/>
        <v>0</v>
      </c>
      <c r="N1113" s="111">
        <f t="shared" si="325"/>
        <v>0</v>
      </c>
    </row>
    <row r="1114" spans="1:14" ht="31.5" hidden="1" outlineLevel="1">
      <c r="A1114" s="282">
        <f t="shared" ref="A1114:E1114" si="345">A884</f>
        <v>2.1</v>
      </c>
      <c r="B1114" s="282" t="str">
        <f t="shared" si="345"/>
        <v>Design, Engineering, Supply, Installation and commissioning of 1500TPH Stacker cum re-claimer in Coal Handling Plant-BTPS.</v>
      </c>
      <c r="C1114" s="49">
        <f t="shared" si="345"/>
        <v>0</v>
      </c>
      <c r="D1114" s="160" t="str">
        <f t="shared" si="345"/>
        <v>-</v>
      </c>
      <c r="E1114" s="111">
        <f t="shared" si="345"/>
        <v>0</v>
      </c>
      <c r="F1114" s="109">
        <f t="shared" si="334"/>
        <v>0</v>
      </c>
      <c r="G1114" s="109">
        <f t="shared" si="335"/>
        <v>0</v>
      </c>
      <c r="H1114" s="111">
        <f t="shared" si="324"/>
        <v>0</v>
      </c>
      <c r="I1114" s="109">
        <f>'F4.2'!Y194</f>
        <v>0</v>
      </c>
      <c r="J1114" s="109">
        <f>'F4.2'!AX194</f>
        <v>0</v>
      </c>
      <c r="K1114" s="111"/>
      <c r="L1114" s="111"/>
      <c r="M1114" s="111">
        <f t="shared" si="327"/>
        <v>0</v>
      </c>
      <c r="N1114" s="111">
        <f t="shared" si="325"/>
        <v>0</v>
      </c>
    </row>
    <row r="1115" spans="1:14" ht="15.75" hidden="1" outlineLevel="1">
      <c r="A1115" s="352">
        <f t="shared" ref="A1115:E1115" si="346">A885</f>
        <v>3</v>
      </c>
      <c r="B1115" s="353" t="str">
        <f t="shared" si="346"/>
        <v>Enhancement of Unloading &amp; Stacking Capacity of CHP.</v>
      </c>
      <c r="C1115" s="49">
        <f t="shared" si="346"/>
        <v>0</v>
      </c>
      <c r="D1115" s="160" t="str">
        <f t="shared" si="346"/>
        <v>-</v>
      </c>
      <c r="E1115" s="111">
        <f t="shared" si="346"/>
        <v>0</v>
      </c>
      <c r="F1115" s="109">
        <f t="shared" si="334"/>
        <v>0</v>
      </c>
      <c r="G1115" s="109">
        <f t="shared" si="335"/>
        <v>0</v>
      </c>
      <c r="H1115" s="111">
        <f t="shared" si="324"/>
        <v>0</v>
      </c>
      <c r="I1115" s="109">
        <f>'F4.2'!Y195</f>
        <v>0</v>
      </c>
      <c r="J1115" s="109">
        <f>'F4.2'!AX195</f>
        <v>0</v>
      </c>
      <c r="K1115" s="111"/>
      <c r="L1115" s="111"/>
      <c r="M1115" s="111">
        <f t="shared" si="327"/>
        <v>0</v>
      </c>
      <c r="N1115" s="111">
        <f t="shared" si="325"/>
        <v>0</v>
      </c>
    </row>
    <row r="1116" spans="1:14" ht="31.5" hidden="1" outlineLevel="1">
      <c r="A1116" s="282">
        <f t="shared" ref="A1116:E1116" si="347">A886</f>
        <v>3.1</v>
      </c>
      <c r="B1116" s="282" t="str">
        <f t="shared" si="347"/>
        <v>Design Supply errection &amp; Comissioning of Open Wagon Tippler along with stacking and reclaiming yard conveyors at CHP stack yard.</v>
      </c>
      <c r="C1116" s="49">
        <f t="shared" si="347"/>
        <v>0</v>
      </c>
      <c r="D1116" s="160" t="str">
        <f t="shared" si="347"/>
        <v>-</v>
      </c>
      <c r="E1116" s="111">
        <f t="shared" si="347"/>
        <v>0</v>
      </c>
      <c r="F1116" s="109">
        <f t="shared" si="334"/>
        <v>0</v>
      </c>
      <c r="G1116" s="109">
        <f t="shared" si="335"/>
        <v>0</v>
      </c>
      <c r="H1116" s="111">
        <f t="shared" si="324"/>
        <v>0</v>
      </c>
      <c r="I1116" s="109">
        <f>'F4.2'!Y196</f>
        <v>0</v>
      </c>
      <c r="J1116" s="109">
        <f>'F4.2'!AX196</f>
        <v>0</v>
      </c>
      <c r="K1116" s="111"/>
      <c r="L1116" s="111"/>
      <c r="M1116" s="111">
        <f t="shared" si="327"/>
        <v>0</v>
      </c>
      <c r="N1116" s="111">
        <f t="shared" si="325"/>
        <v>0</v>
      </c>
    </row>
    <row r="1117" spans="1:14" ht="15.75" hidden="1" outlineLevel="1">
      <c r="A1117" s="345">
        <f t="shared" ref="A1117:E1117" si="348">A887</f>
        <v>0</v>
      </c>
      <c r="B1117" s="345" t="str">
        <f t="shared" si="348"/>
        <v>FY 2029-30</v>
      </c>
      <c r="C1117" s="49">
        <f t="shared" si="348"/>
        <v>0</v>
      </c>
      <c r="D1117" s="160" t="str">
        <f t="shared" si="348"/>
        <v>-</v>
      </c>
      <c r="E1117" s="111">
        <f t="shared" si="348"/>
        <v>0</v>
      </c>
      <c r="F1117" s="109">
        <f t="shared" si="334"/>
        <v>0</v>
      </c>
      <c r="G1117" s="109">
        <f t="shared" si="335"/>
        <v>0</v>
      </c>
      <c r="H1117" s="111">
        <f t="shared" si="324"/>
        <v>0</v>
      </c>
      <c r="I1117" s="109">
        <f>'F4.2'!Y197</f>
        <v>0</v>
      </c>
      <c r="J1117" s="109">
        <f>'F4.2'!AX197</f>
        <v>0</v>
      </c>
      <c r="K1117" s="111"/>
      <c r="L1117" s="111"/>
      <c r="M1117" s="111">
        <f t="shared" si="327"/>
        <v>0</v>
      </c>
      <c r="N1117" s="111">
        <f t="shared" si="325"/>
        <v>0</v>
      </c>
    </row>
    <row r="1118" spans="1:14" ht="31.5" hidden="1" outlineLevel="1">
      <c r="A1118" s="352">
        <f t="shared" ref="A1118:E1118" si="349">A888</f>
        <v>1</v>
      </c>
      <c r="B1118" s="353" t="str">
        <f t="shared" si="349"/>
        <v>Coal Mill Performance Improvement and Life Enhancement of BHEL Make XRP-1043 Coal Mills in 2x500 MW BTPS.</v>
      </c>
      <c r="C1118" s="49">
        <f t="shared" si="349"/>
        <v>0</v>
      </c>
      <c r="D1118" s="160" t="str">
        <f t="shared" si="349"/>
        <v>-</v>
      </c>
      <c r="E1118" s="111">
        <f t="shared" si="349"/>
        <v>0</v>
      </c>
      <c r="F1118" s="109">
        <f t="shared" si="334"/>
        <v>0</v>
      </c>
      <c r="G1118" s="109">
        <f t="shared" si="335"/>
        <v>0</v>
      </c>
      <c r="H1118" s="111">
        <f t="shared" si="324"/>
        <v>0</v>
      </c>
      <c r="I1118" s="109">
        <f>'F4.2'!Y198</f>
        <v>0</v>
      </c>
      <c r="J1118" s="109">
        <f>'F4.2'!AX198</f>
        <v>0</v>
      </c>
      <c r="K1118" s="111"/>
      <c r="L1118" s="111"/>
      <c r="M1118" s="111">
        <f t="shared" si="327"/>
        <v>0</v>
      </c>
      <c r="N1118" s="111">
        <f t="shared" si="325"/>
        <v>0</v>
      </c>
    </row>
    <row r="1119" spans="1:14" ht="31.5" hidden="1" outlineLevel="1">
      <c r="A1119" s="282">
        <f t="shared" ref="A1119:E1119" si="350">A889</f>
        <v>1.1000000000000001</v>
      </c>
      <c r="B1119" s="282" t="str">
        <f t="shared" si="350"/>
        <v>Coal Mill Performance Improvement and Life Enhancement of BHEL Make XRP-1043 Coal Mills in 2x500 MW BTPS.</v>
      </c>
      <c r="C1119" s="49">
        <f t="shared" si="350"/>
        <v>0</v>
      </c>
      <c r="D1119" s="160" t="str">
        <f t="shared" si="350"/>
        <v>-</v>
      </c>
      <c r="E1119" s="111">
        <f t="shared" si="350"/>
        <v>0</v>
      </c>
      <c r="F1119" s="109">
        <f t="shared" si="334"/>
        <v>0</v>
      </c>
      <c r="G1119" s="109">
        <f t="shared" si="335"/>
        <v>0</v>
      </c>
      <c r="H1119" s="111">
        <f t="shared" si="324"/>
        <v>0</v>
      </c>
      <c r="I1119" s="109">
        <f>'F4.2'!Y199</f>
        <v>0</v>
      </c>
      <c r="J1119" s="109">
        <f>'F4.2'!AX199</f>
        <v>0</v>
      </c>
      <c r="K1119" s="111"/>
      <c r="L1119" s="111"/>
      <c r="M1119" s="111">
        <f t="shared" si="327"/>
        <v>0</v>
      </c>
      <c r="N1119" s="111">
        <f t="shared" si="325"/>
        <v>0</v>
      </c>
    </row>
    <row r="1120" spans="1:14" ht="15.75" hidden="1" outlineLevel="1">
      <c r="A1120" s="352">
        <f t="shared" ref="A1120:E1120" si="351">A890</f>
        <v>2</v>
      </c>
      <c r="B1120" s="353" t="str">
        <f t="shared" si="351"/>
        <v>Upgradation rail  track in CHP -BTPS</v>
      </c>
      <c r="C1120" s="49">
        <f t="shared" si="351"/>
        <v>0</v>
      </c>
      <c r="D1120" s="160" t="str">
        <f t="shared" si="351"/>
        <v>-</v>
      </c>
      <c r="E1120" s="111">
        <f t="shared" si="351"/>
        <v>0</v>
      </c>
      <c r="F1120" s="109">
        <f t="shared" si="334"/>
        <v>0</v>
      </c>
      <c r="G1120" s="109">
        <f t="shared" si="335"/>
        <v>0</v>
      </c>
      <c r="H1120" s="111">
        <f t="shared" si="324"/>
        <v>0</v>
      </c>
      <c r="I1120" s="109">
        <f>'F4.2'!Y200</f>
        <v>0</v>
      </c>
      <c r="J1120" s="109">
        <f>'F4.2'!AX200</f>
        <v>0</v>
      </c>
      <c r="K1120" s="111"/>
      <c r="L1120" s="111"/>
      <c r="M1120" s="111">
        <f t="shared" si="327"/>
        <v>0</v>
      </c>
      <c r="N1120" s="111">
        <f t="shared" si="325"/>
        <v>0</v>
      </c>
    </row>
    <row r="1121" spans="1:14" ht="15.75" hidden="1" outlineLevel="1">
      <c r="A1121" s="282">
        <f t="shared" ref="A1121:E1121" si="352">A891</f>
        <v>2.1</v>
      </c>
      <c r="B1121" s="282" t="str">
        <f t="shared" si="352"/>
        <v>Revamping and Upgradation of rail track from 52KG to 60KG in CHP-BTPS.</v>
      </c>
      <c r="C1121" s="49">
        <f t="shared" si="352"/>
        <v>0</v>
      </c>
      <c r="D1121" s="160" t="str">
        <f t="shared" si="352"/>
        <v>-</v>
      </c>
      <c r="E1121" s="111">
        <f t="shared" si="352"/>
        <v>0</v>
      </c>
      <c r="F1121" s="109">
        <f t="shared" si="334"/>
        <v>0</v>
      </c>
      <c r="G1121" s="109">
        <f t="shared" si="335"/>
        <v>0</v>
      </c>
      <c r="H1121" s="111">
        <f t="shared" si="324"/>
        <v>0</v>
      </c>
      <c r="I1121" s="109">
        <f>'F4.2'!Y201</f>
        <v>0</v>
      </c>
      <c r="J1121" s="109">
        <f>'F4.2'!AX201</f>
        <v>0</v>
      </c>
      <c r="K1121" s="111"/>
      <c r="L1121" s="111"/>
      <c r="M1121" s="111">
        <f t="shared" si="327"/>
        <v>0</v>
      </c>
      <c r="N1121" s="111">
        <f t="shared" si="325"/>
        <v>0</v>
      </c>
    </row>
    <row r="1122" spans="1:14" ht="15.75" hidden="1" outlineLevel="1">
      <c r="A1122" s="282">
        <f t="shared" ref="A1122:E1122" si="353">A892</f>
        <v>0</v>
      </c>
      <c r="B1122" s="282">
        <f t="shared" si="353"/>
        <v>0</v>
      </c>
      <c r="C1122" s="49">
        <f t="shared" si="353"/>
        <v>0</v>
      </c>
      <c r="D1122" s="160" t="str">
        <f t="shared" si="353"/>
        <v>-</v>
      </c>
      <c r="E1122" s="111">
        <f t="shared" si="353"/>
        <v>0</v>
      </c>
      <c r="F1122" s="109">
        <f t="shared" si="334"/>
        <v>0</v>
      </c>
      <c r="G1122" s="109">
        <f t="shared" si="335"/>
        <v>0</v>
      </c>
      <c r="H1122" s="111">
        <f t="shared" si="324"/>
        <v>0</v>
      </c>
      <c r="I1122" s="109">
        <f>'F4.2'!Y202</f>
        <v>0</v>
      </c>
      <c r="J1122" s="109">
        <f>'F4.2'!AX202</f>
        <v>0</v>
      </c>
      <c r="K1122" s="111"/>
      <c r="L1122" s="111"/>
      <c r="M1122" s="111">
        <f t="shared" si="327"/>
        <v>0</v>
      </c>
      <c r="N1122" s="111">
        <f t="shared" si="325"/>
        <v>0</v>
      </c>
    </row>
    <row r="1123" spans="1:14" ht="15.75" hidden="1" outlineLevel="1">
      <c r="A1123" s="284">
        <f t="shared" ref="A1123:E1123" si="354">A893</f>
        <v>0</v>
      </c>
      <c r="B1123" s="284" t="str">
        <f t="shared" si="354"/>
        <v>B) Non-DPR Schemes</v>
      </c>
      <c r="C1123" s="49">
        <f t="shared" si="354"/>
        <v>0</v>
      </c>
      <c r="D1123" s="160" t="str">
        <f t="shared" si="354"/>
        <v>-</v>
      </c>
      <c r="E1123" s="111">
        <f t="shared" si="354"/>
        <v>0</v>
      </c>
      <c r="F1123" s="109">
        <f t="shared" si="334"/>
        <v>0</v>
      </c>
      <c r="G1123" s="109">
        <f t="shared" si="335"/>
        <v>0</v>
      </c>
      <c r="H1123" s="111">
        <f t="shared" si="324"/>
        <v>0</v>
      </c>
      <c r="I1123" s="109">
        <f>'F4.2'!Y203</f>
        <v>0</v>
      </c>
      <c r="J1123" s="109">
        <f>'F4.2'!AX203</f>
        <v>0</v>
      </c>
      <c r="K1123" s="111"/>
      <c r="L1123" s="111"/>
      <c r="M1123" s="111">
        <f t="shared" si="327"/>
        <v>0</v>
      </c>
      <c r="N1123" s="111">
        <f t="shared" si="325"/>
        <v>0</v>
      </c>
    </row>
    <row r="1124" spans="1:14" ht="15.75" hidden="1" outlineLevel="1">
      <c r="A1124" s="283">
        <f t="shared" ref="A1124:E1124" si="355">A894</f>
        <v>1</v>
      </c>
      <c r="B1124" s="283" t="str">
        <f t="shared" si="355"/>
        <v>Contract for modification of Wobbler feeder in CHP-2X500MW</v>
      </c>
      <c r="C1124" s="49">
        <f t="shared" si="355"/>
        <v>0</v>
      </c>
      <c r="D1124" s="160" t="str">
        <f t="shared" si="355"/>
        <v>-</v>
      </c>
      <c r="E1124" s="111">
        <f t="shared" si="355"/>
        <v>0</v>
      </c>
      <c r="F1124" s="109">
        <f t="shared" si="334"/>
        <v>1.473342572</v>
      </c>
      <c r="G1124" s="109">
        <f t="shared" si="335"/>
        <v>1.473342572</v>
      </c>
      <c r="H1124" s="111">
        <f t="shared" si="324"/>
        <v>0</v>
      </c>
      <c r="I1124" s="109">
        <f>'F4.2'!Y204</f>
        <v>0</v>
      </c>
      <c r="J1124" s="109">
        <f>'F4.2'!AX204</f>
        <v>0</v>
      </c>
      <c r="K1124" s="111"/>
      <c r="L1124" s="111"/>
      <c r="M1124" s="111">
        <f t="shared" si="327"/>
        <v>0</v>
      </c>
      <c r="N1124" s="111">
        <f t="shared" si="325"/>
        <v>0</v>
      </c>
    </row>
    <row r="1125" spans="1:14" ht="15.75" hidden="1" outlineLevel="1">
      <c r="A1125" s="283">
        <f t="shared" ref="A1125:E1125" si="356">A895</f>
        <v>2</v>
      </c>
      <c r="B1125" s="283" t="str">
        <f t="shared" si="356"/>
        <v>Contract for Revamping of Apron Feeder in CHP-2X500MW</v>
      </c>
      <c r="C1125" s="49">
        <f t="shared" si="356"/>
        <v>0</v>
      </c>
      <c r="D1125" s="160" t="str">
        <f t="shared" si="356"/>
        <v>-</v>
      </c>
      <c r="E1125" s="111">
        <f t="shared" si="356"/>
        <v>0</v>
      </c>
      <c r="F1125" s="109">
        <f t="shared" si="334"/>
        <v>2.3246000000000002</v>
      </c>
      <c r="G1125" s="109">
        <f t="shared" si="335"/>
        <v>2.3246000000000002</v>
      </c>
      <c r="H1125" s="111">
        <f t="shared" si="324"/>
        <v>0</v>
      </c>
      <c r="I1125" s="109">
        <f>'F4.2'!Y205</f>
        <v>0</v>
      </c>
      <c r="J1125" s="109">
        <f>'F4.2'!AX205</f>
        <v>0</v>
      </c>
      <c r="K1125" s="111"/>
      <c r="L1125" s="111"/>
      <c r="M1125" s="111">
        <f t="shared" si="327"/>
        <v>0</v>
      </c>
      <c r="N1125" s="111">
        <f t="shared" si="325"/>
        <v>0</v>
      </c>
    </row>
    <row r="1126" spans="1:14" ht="31.5" hidden="1" outlineLevel="1">
      <c r="A1126" s="283">
        <f t="shared" ref="A1126:E1126" si="357">A896</f>
        <v>3</v>
      </c>
      <c r="B1126" s="283" t="str">
        <f t="shared" si="357"/>
        <v> Procurement of double lip skirt sealing &amp; tracking idler in CHP at 2x500MW, BTPS</v>
      </c>
      <c r="C1126" s="49">
        <f t="shared" si="357"/>
        <v>0</v>
      </c>
      <c r="D1126" s="160" t="str">
        <f t="shared" si="357"/>
        <v>-</v>
      </c>
      <c r="E1126" s="111">
        <f t="shared" si="357"/>
        <v>0</v>
      </c>
      <c r="F1126" s="109">
        <f t="shared" si="334"/>
        <v>0.57024680000000005</v>
      </c>
      <c r="G1126" s="109">
        <f t="shared" si="335"/>
        <v>0.57024680000000005</v>
      </c>
      <c r="H1126" s="111">
        <f t="shared" si="324"/>
        <v>0</v>
      </c>
      <c r="I1126" s="109">
        <f>'F4.2'!Y206</f>
        <v>0</v>
      </c>
      <c r="J1126" s="109">
        <f>'F4.2'!AX206</f>
        <v>0</v>
      </c>
      <c r="K1126" s="111"/>
      <c r="L1126" s="111"/>
      <c r="M1126" s="111">
        <f t="shared" si="327"/>
        <v>0</v>
      </c>
      <c r="N1126" s="111">
        <f t="shared" si="325"/>
        <v>0</v>
      </c>
    </row>
    <row r="1127" spans="1:14" ht="31.5" hidden="1" outlineLevel="1">
      <c r="A1127" s="283">
        <f t="shared" ref="A1127:E1127" si="358">A897</f>
        <v>4</v>
      </c>
      <c r="B1127" s="283" t="str">
        <f t="shared" si="358"/>
        <v>Supply, erection &amp; commissioning of vibrating feeder in CHP at 2x500MW, BTPS</v>
      </c>
      <c r="C1127" s="49">
        <f t="shared" si="358"/>
        <v>0</v>
      </c>
      <c r="D1127" s="160" t="str">
        <f t="shared" si="358"/>
        <v>-</v>
      </c>
      <c r="E1127" s="111">
        <f t="shared" si="358"/>
        <v>0</v>
      </c>
      <c r="F1127" s="109">
        <f t="shared" si="334"/>
        <v>0.57796400000000003</v>
      </c>
      <c r="G1127" s="109">
        <f t="shared" si="335"/>
        <v>0.57796400000000003</v>
      </c>
      <c r="H1127" s="111">
        <f t="shared" si="324"/>
        <v>0</v>
      </c>
      <c r="I1127" s="109">
        <f>'F4.2'!Y207</f>
        <v>0</v>
      </c>
      <c r="J1127" s="109">
        <f>'F4.2'!AX207</f>
        <v>0</v>
      </c>
      <c r="K1127" s="111"/>
      <c r="L1127" s="111"/>
      <c r="M1127" s="111">
        <f t="shared" si="327"/>
        <v>0</v>
      </c>
      <c r="N1127" s="111">
        <f t="shared" si="325"/>
        <v>0</v>
      </c>
    </row>
    <row r="1128" spans="1:14" ht="15.75" hidden="1" outlineLevel="1">
      <c r="A1128" s="283">
        <f t="shared" ref="A1128:E1128" si="359">A898</f>
        <v>5</v>
      </c>
      <c r="B1128" s="283" t="str">
        <f t="shared" si="359"/>
        <v xml:space="preserve"> Coal chutes with extra life wear resistance plates in CHP at 2X500MW</v>
      </c>
      <c r="C1128" s="49">
        <f t="shared" si="359"/>
        <v>0</v>
      </c>
      <c r="D1128" s="160" t="str">
        <f t="shared" si="359"/>
        <v>-</v>
      </c>
      <c r="E1128" s="111">
        <f t="shared" si="359"/>
        <v>0</v>
      </c>
      <c r="F1128" s="109">
        <f t="shared" si="334"/>
        <v>2.0319305000000001</v>
      </c>
      <c r="G1128" s="109">
        <f t="shared" si="335"/>
        <v>2.0319305000000001</v>
      </c>
      <c r="H1128" s="111">
        <f t="shared" si="324"/>
        <v>0</v>
      </c>
      <c r="I1128" s="109">
        <f>'F4.2'!Y208</f>
        <v>0</v>
      </c>
      <c r="J1128" s="109">
        <f>'F4.2'!AX208</f>
        <v>0</v>
      </c>
      <c r="K1128" s="111"/>
      <c r="L1128" s="111"/>
      <c r="M1128" s="111">
        <f t="shared" si="327"/>
        <v>0</v>
      </c>
      <c r="N1128" s="111">
        <f t="shared" si="325"/>
        <v>0</v>
      </c>
    </row>
    <row r="1129" spans="1:14" ht="31.5" hidden="1" outlineLevel="1">
      <c r="A1129" s="283">
        <f t="shared" ref="A1129:E1129" si="360">A899</f>
        <v>6</v>
      </c>
      <c r="B1129" s="283" t="str">
        <f t="shared" si="360"/>
        <v xml:space="preserve">Epoxy Painting upto all height to structural steel work in main plant boiler side area and CHP area </v>
      </c>
      <c r="C1129" s="49">
        <f t="shared" si="360"/>
        <v>0</v>
      </c>
      <c r="D1129" s="160" t="str">
        <f t="shared" si="360"/>
        <v>-</v>
      </c>
      <c r="E1129" s="111">
        <f t="shared" si="360"/>
        <v>0</v>
      </c>
      <c r="F1129" s="109">
        <f t="shared" si="334"/>
        <v>5.8625346629999999</v>
      </c>
      <c r="G1129" s="109">
        <f t="shared" si="335"/>
        <v>5.8625346629999999</v>
      </c>
      <c r="H1129" s="111">
        <f t="shared" si="324"/>
        <v>0</v>
      </c>
      <c r="I1129" s="109">
        <f>'F4.2'!Y209</f>
        <v>0</v>
      </c>
      <c r="J1129" s="109">
        <f>'F4.2'!AX209</f>
        <v>0</v>
      </c>
      <c r="K1129" s="111"/>
      <c r="L1129" s="111"/>
      <c r="M1129" s="111">
        <f t="shared" si="327"/>
        <v>0</v>
      </c>
      <c r="N1129" s="111">
        <f t="shared" si="325"/>
        <v>0</v>
      </c>
    </row>
    <row r="1130" spans="1:14" ht="15.75" hidden="1" outlineLevel="1">
      <c r="A1130" s="283">
        <f t="shared" ref="A1130:E1130" si="361">A900</f>
        <v>7</v>
      </c>
      <c r="B1130" s="283" t="str">
        <f t="shared" si="361"/>
        <v xml:space="preserve"> Rectification of Belt feeder &amp; Gravity Take-up  in CHP-2X500MW.</v>
      </c>
      <c r="C1130" s="49">
        <f t="shared" si="361"/>
        <v>0</v>
      </c>
      <c r="D1130" s="160" t="str">
        <f t="shared" si="361"/>
        <v>-</v>
      </c>
      <c r="E1130" s="111">
        <f t="shared" si="361"/>
        <v>0</v>
      </c>
      <c r="F1130" s="109">
        <f t="shared" si="334"/>
        <v>1.6478699999999999</v>
      </c>
      <c r="G1130" s="109">
        <f t="shared" si="335"/>
        <v>1.6478699999999999</v>
      </c>
      <c r="H1130" s="111">
        <f t="shared" si="324"/>
        <v>0</v>
      </c>
      <c r="I1130" s="109">
        <f>'F4.2'!Y210</f>
        <v>0</v>
      </c>
      <c r="J1130" s="109">
        <f>'F4.2'!AX210</f>
        <v>0</v>
      </c>
      <c r="K1130" s="111"/>
      <c r="L1130" s="111"/>
      <c r="M1130" s="111">
        <f t="shared" si="327"/>
        <v>0</v>
      </c>
      <c r="N1130" s="111">
        <f t="shared" si="325"/>
        <v>0</v>
      </c>
    </row>
    <row r="1131" spans="1:14" ht="15.75" hidden="1" outlineLevel="1">
      <c r="A1131" s="283">
        <f t="shared" ref="A1131:E1131" si="362">A901</f>
        <v>8</v>
      </c>
      <c r="B1131" s="283" t="str">
        <f t="shared" si="362"/>
        <v>Coal diverting chutes in CHP at 2X500MW.</v>
      </c>
      <c r="C1131" s="49">
        <f t="shared" si="362"/>
        <v>0</v>
      </c>
      <c r="D1131" s="160" t="str">
        <f t="shared" si="362"/>
        <v>-</v>
      </c>
      <c r="E1131" s="111">
        <f t="shared" si="362"/>
        <v>0</v>
      </c>
      <c r="F1131" s="109">
        <f t="shared" si="334"/>
        <v>2.218399056</v>
      </c>
      <c r="G1131" s="109">
        <f t="shared" si="335"/>
        <v>2.218399056</v>
      </c>
      <c r="H1131" s="111">
        <f t="shared" si="324"/>
        <v>0</v>
      </c>
      <c r="I1131" s="109">
        <f>'F4.2'!Y211</f>
        <v>0</v>
      </c>
      <c r="J1131" s="109">
        <f>'F4.2'!AX211</f>
        <v>0</v>
      </c>
      <c r="K1131" s="111"/>
      <c r="L1131" s="111"/>
      <c r="M1131" s="111">
        <f t="shared" si="327"/>
        <v>0</v>
      </c>
      <c r="N1131" s="111">
        <f t="shared" si="325"/>
        <v>0</v>
      </c>
    </row>
    <row r="1132" spans="1:14" ht="31.5" hidden="1" outlineLevel="1">
      <c r="A1132" s="283">
        <f t="shared" ref="A1132:E1132" si="363">A902</f>
        <v>9</v>
      </c>
      <c r="B1132" s="283" t="str">
        <f t="shared" si="363"/>
        <v>Supply of Conveyor Pulleys with Ceramic lagging at CHP-2X500MW, BTPS, Bhusawal</v>
      </c>
      <c r="C1132" s="49">
        <f t="shared" si="363"/>
        <v>0</v>
      </c>
      <c r="D1132" s="160" t="str">
        <f t="shared" si="363"/>
        <v>-</v>
      </c>
      <c r="E1132" s="111">
        <f t="shared" si="363"/>
        <v>0</v>
      </c>
      <c r="F1132" s="109">
        <f t="shared" si="334"/>
        <v>0.58051280000000005</v>
      </c>
      <c r="G1132" s="109">
        <f t="shared" si="335"/>
        <v>0.58051280000000005</v>
      </c>
      <c r="H1132" s="111">
        <f t="shared" si="324"/>
        <v>0</v>
      </c>
      <c r="I1132" s="109">
        <f>'F4.2'!Y212</f>
        <v>0</v>
      </c>
      <c r="J1132" s="109">
        <f>'F4.2'!AX212</f>
        <v>0</v>
      </c>
      <c r="K1132" s="111"/>
      <c r="L1132" s="111"/>
      <c r="M1132" s="111">
        <f t="shared" si="327"/>
        <v>0</v>
      </c>
      <c r="N1132" s="111">
        <f t="shared" si="325"/>
        <v>0</v>
      </c>
    </row>
    <row r="1133" spans="1:14" ht="31.5" hidden="1" outlineLevel="1">
      <c r="A1133" s="283">
        <f t="shared" ref="A1133:E1133" si="364">A903</f>
        <v>10</v>
      </c>
      <c r="B1133" s="283" t="str">
        <f t="shared" si="364"/>
        <v xml:space="preserve">Non-DPR Project Report for  Design, Supply,Erection &amp; Commissioning of High Performance Energy Chain System for Side Arm Charger at 2x500 at CHP </v>
      </c>
      <c r="C1133" s="49">
        <f t="shared" si="364"/>
        <v>0</v>
      </c>
      <c r="D1133" s="160" t="str">
        <f t="shared" si="364"/>
        <v>-</v>
      </c>
      <c r="E1133" s="111">
        <f t="shared" si="364"/>
        <v>0</v>
      </c>
      <c r="F1133" s="109">
        <f t="shared" si="334"/>
        <v>1.50150162</v>
      </c>
      <c r="G1133" s="109">
        <f t="shared" si="335"/>
        <v>1.50150162</v>
      </c>
      <c r="H1133" s="111">
        <f t="shared" si="324"/>
        <v>0</v>
      </c>
      <c r="I1133" s="109">
        <f>'F4.2'!Y213</f>
        <v>0</v>
      </c>
      <c r="J1133" s="109">
        <f>'F4.2'!AX213</f>
        <v>0</v>
      </c>
      <c r="K1133" s="111"/>
      <c r="L1133" s="111"/>
      <c r="M1133" s="111">
        <f t="shared" si="327"/>
        <v>0</v>
      </c>
      <c r="N1133" s="111">
        <f t="shared" si="325"/>
        <v>0</v>
      </c>
    </row>
    <row r="1134" spans="1:14" ht="31.5" hidden="1" outlineLevel="1">
      <c r="A1134" s="283">
        <f t="shared" ref="A1134:E1134" si="365">A904</f>
        <v>11</v>
      </c>
      <c r="B1134" s="283" t="str">
        <f t="shared" si="365"/>
        <v>Implementation of Energy Conservation Demonstration Project in buildings of BTPS 2x500MW</v>
      </c>
      <c r="C1134" s="49">
        <f t="shared" si="365"/>
        <v>0</v>
      </c>
      <c r="D1134" s="160" t="str">
        <f t="shared" si="365"/>
        <v>-</v>
      </c>
      <c r="E1134" s="111">
        <f t="shared" si="365"/>
        <v>0</v>
      </c>
      <c r="F1134" s="109">
        <f t="shared" si="334"/>
        <v>0</v>
      </c>
      <c r="G1134" s="109">
        <f t="shared" si="335"/>
        <v>0</v>
      </c>
      <c r="H1134" s="111">
        <f t="shared" si="324"/>
        <v>0</v>
      </c>
      <c r="I1134" s="109">
        <f>'F4.2'!Y214</f>
        <v>0</v>
      </c>
      <c r="J1134" s="109">
        <f>'F4.2'!AX214</f>
        <v>0</v>
      </c>
      <c r="K1134" s="111"/>
      <c r="L1134" s="111"/>
      <c r="M1134" s="111">
        <f t="shared" si="327"/>
        <v>0</v>
      </c>
      <c r="N1134" s="111">
        <f t="shared" si="325"/>
        <v>0</v>
      </c>
    </row>
    <row r="1135" spans="1:14" ht="31.5" hidden="1" outlineLevel="1">
      <c r="A1135" s="283">
        <f t="shared" ref="A1135:E1135" si="366">A905</f>
        <v>12</v>
      </c>
      <c r="B1135" s="283" t="str">
        <f t="shared" si="366"/>
        <v>Installation of Fire &amp; Explosion Prevention system at Bhusawal 500MW Unit-4.</v>
      </c>
      <c r="C1135" s="49">
        <f t="shared" si="366"/>
        <v>0</v>
      </c>
      <c r="D1135" s="160" t="str">
        <f t="shared" si="366"/>
        <v>-</v>
      </c>
      <c r="E1135" s="111">
        <f t="shared" si="366"/>
        <v>0</v>
      </c>
      <c r="F1135" s="109">
        <f t="shared" si="334"/>
        <v>2.4539</v>
      </c>
      <c r="G1135" s="109">
        <f t="shared" si="335"/>
        <v>2.4539</v>
      </c>
      <c r="H1135" s="111">
        <f t="shared" si="324"/>
        <v>0</v>
      </c>
      <c r="I1135" s="109">
        <f>'F4.2'!Y215</f>
        <v>0</v>
      </c>
      <c r="J1135" s="109">
        <f>'F4.2'!AX215</f>
        <v>0</v>
      </c>
      <c r="K1135" s="111"/>
      <c r="L1135" s="111"/>
      <c r="M1135" s="111">
        <f t="shared" si="327"/>
        <v>0</v>
      </c>
      <c r="N1135" s="111">
        <f t="shared" si="325"/>
        <v>0</v>
      </c>
    </row>
    <row r="1136" spans="1:14" ht="15.75" hidden="1" outlineLevel="1">
      <c r="A1136" s="283">
        <f t="shared" ref="A1136:E1136" si="367">A906</f>
        <v>13</v>
      </c>
      <c r="B1136" s="283" t="str">
        <f t="shared" si="367"/>
        <v>Fixtures &amp; Fitting (10801)</v>
      </c>
      <c r="C1136" s="49">
        <f t="shared" si="367"/>
        <v>0</v>
      </c>
      <c r="D1136" s="160" t="str">
        <f t="shared" si="367"/>
        <v>-</v>
      </c>
      <c r="E1136" s="111">
        <f t="shared" si="367"/>
        <v>0</v>
      </c>
      <c r="F1136" s="109">
        <f t="shared" si="334"/>
        <v>0.21333523199999999</v>
      </c>
      <c r="G1136" s="109">
        <f t="shared" si="335"/>
        <v>0.21333523199999999</v>
      </c>
      <c r="H1136" s="111">
        <f t="shared" si="324"/>
        <v>0</v>
      </c>
      <c r="I1136" s="109">
        <f>'F4.2'!Y216</f>
        <v>0</v>
      </c>
      <c r="J1136" s="109">
        <f>'F4.2'!AX216</f>
        <v>0</v>
      </c>
      <c r="K1136" s="111"/>
      <c r="L1136" s="111"/>
      <c r="M1136" s="111">
        <f t="shared" si="327"/>
        <v>0</v>
      </c>
      <c r="N1136" s="111">
        <f t="shared" si="325"/>
        <v>0</v>
      </c>
    </row>
    <row r="1137" spans="1:14" ht="15.75" hidden="1" outlineLevel="1">
      <c r="A1137" s="283">
        <f t="shared" ref="A1137:E1137" si="368">A907</f>
        <v>14</v>
      </c>
      <c r="B1137" s="283" t="str">
        <f t="shared" si="368"/>
        <v>Office equpment (10901)</v>
      </c>
      <c r="C1137" s="49">
        <f t="shared" si="368"/>
        <v>0</v>
      </c>
      <c r="D1137" s="160" t="str">
        <f t="shared" si="368"/>
        <v>-</v>
      </c>
      <c r="E1137" s="111">
        <f t="shared" si="368"/>
        <v>0</v>
      </c>
      <c r="F1137" s="109">
        <f t="shared" si="334"/>
        <v>0.22996406</v>
      </c>
      <c r="G1137" s="109">
        <f t="shared" si="335"/>
        <v>0.22996406</v>
      </c>
      <c r="H1137" s="111">
        <f t="shared" si="324"/>
        <v>0</v>
      </c>
      <c r="I1137" s="109">
        <f>'F4.2'!Y217</f>
        <v>0</v>
      </c>
      <c r="J1137" s="109">
        <f>'F4.2'!AX217</f>
        <v>0</v>
      </c>
      <c r="K1137" s="111"/>
      <c r="L1137" s="111"/>
      <c r="M1137" s="111">
        <f t="shared" si="327"/>
        <v>0</v>
      </c>
      <c r="N1137" s="111">
        <f t="shared" si="325"/>
        <v>0</v>
      </c>
    </row>
    <row r="1138" spans="1:14" ht="15.75" hidden="1" outlineLevel="1">
      <c r="A1138" s="283">
        <f t="shared" ref="A1138:E1147" si="369">A908</f>
        <v>15</v>
      </c>
      <c r="B1138" s="283" t="str">
        <f t="shared" si="369"/>
        <v>150 W &amp; 40 W LED FIXTURES AT TG HOUSE BUILDING 2X500MW</v>
      </c>
      <c r="C1138" s="49">
        <f t="shared" si="369"/>
        <v>0</v>
      </c>
      <c r="D1138" s="160" t="str">
        <f t="shared" si="369"/>
        <v>-</v>
      </c>
      <c r="E1138" s="111">
        <f t="shared" si="369"/>
        <v>0</v>
      </c>
      <c r="F1138" s="109">
        <f t="shared" ref="F1138:F1154" si="370">F908+I908</f>
        <v>0.5280705</v>
      </c>
      <c r="G1138" s="109">
        <f t="shared" ref="G1138:G1154" si="371">G908+M908</f>
        <v>0.2780705</v>
      </c>
      <c r="H1138" s="111">
        <f t="shared" si="324"/>
        <v>0.25</v>
      </c>
      <c r="I1138" s="109">
        <f>'F4.2'!Y218</f>
        <v>0</v>
      </c>
      <c r="J1138" s="109">
        <f>'F4.2'!AX218</f>
        <v>0</v>
      </c>
      <c r="K1138" s="111"/>
      <c r="L1138" s="111"/>
      <c r="M1138" s="111">
        <f t="shared" si="327"/>
        <v>0</v>
      </c>
      <c r="N1138" s="111">
        <f t="shared" si="325"/>
        <v>0.25</v>
      </c>
    </row>
    <row r="1139" spans="1:14" ht="15.75" hidden="1" outlineLevel="1">
      <c r="A1139" s="283">
        <f t="shared" si="369"/>
        <v>16</v>
      </c>
      <c r="B1139" s="283" t="str">
        <f t="shared" si="369"/>
        <v>JUMBO DEESERT AIR COOLERS FOR POWER TRANSFORERS</v>
      </c>
      <c r="C1139" s="49">
        <f t="shared" si="369"/>
        <v>0</v>
      </c>
      <c r="D1139" s="160" t="str">
        <f t="shared" si="369"/>
        <v>-</v>
      </c>
      <c r="E1139" s="111">
        <f t="shared" si="369"/>
        <v>0</v>
      </c>
      <c r="F1139" s="109">
        <f t="shared" si="370"/>
        <v>0.1014328</v>
      </c>
      <c r="G1139" s="109">
        <f t="shared" si="371"/>
        <v>0.1014328</v>
      </c>
      <c r="H1139" s="111">
        <f t="shared" si="324"/>
        <v>0</v>
      </c>
      <c r="I1139" s="109">
        <f>'F4.2'!Y219</f>
        <v>0</v>
      </c>
      <c r="J1139" s="109">
        <f>'F4.2'!AX219</f>
        <v>0</v>
      </c>
      <c r="K1139" s="111"/>
      <c r="L1139" s="111"/>
      <c r="M1139" s="111">
        <f t="shared" si="327"/>
        <v>0</v>
      </c>
      <c r="N1139" s="111">
        <f t="shared" si="325"/>
        <v>0</v>
      </c>
    </row>
    <row r="1140" spans="1:14" ht="15.75" hidden="1" outlineLevel="1">
      <c r="A1140" s="283">
        <f t="shared" si="369"/>
        <v>17</v>
      </c>
      <c r="B1140" s="283" t="str">
        <f t="shared" si="369"/>
        <v>GEN ASSET (ALMIRAH,TABLE &amp; CHAIR) (10801)</v>
      </c>
      <c r="C1140" s="49">
        <f t="shared" si="369"/>
        <v>0</v>
      </c>
      <c r="D1140" s="160" t="str">
        <f t="shared" si="369"/>
        <v>-</v>
      </c>
      <c r="E1140" s="111">
        <f t="shared" si="369"/>
        <v>0</v>
      </c>
      <c r="F1140" s="109">
        <f t="shared" si="370"/>
        <v>0.23453750000000001</v>
      </c>
      <c r="G1140" s="109">
        <f t="shared" si="371"/>
        <v>0.23453750000000001</v>
      </c>
      <c r="H1140" s="111">
        <f t="shared" si="324"/>
        <v>0</v>
      </c>
      <c r="I1140" s="109">
        <f>'F4.2'!Y220</f>
        <v>0</v>
      </c>
      <c r="J1140" s="109">
        <f>'F4.2'!AX220</f>
        <v>0</v>
      </c>
      <c r="K1140" s="111"/>
      <c r="L1140" s="111"/>
      <c r="M1140" s="111">
        <f t="shared" si="327"/>
        <v>0</v>
      </c>
      <c r="N1140" s="111">
        <f t="shared" si="325"/>
        <v>0</v>
      </c>
    </row>
    <row r="1141" spans="1:14" ht="15.75" hidden="1" outlineLevel="1">
      <c r="A1141" s="283">
        <f t="shared" si="369"/>
        <v>18</v>
      </c>
      <c r="B1141" s="283" t="str">
        <f t="shared" si="369"/>
        <v>LAPTOP, 50 INCH TV,PRINTER,PROJECTOR,DESKTOP,UPS &amp; ETS. (10901)</v>
      </c>
      <c r="C1141" s="49">
        <f t="shared" si="369"/>
        <v>0</v>
      </c>
      <c r="D1141" s="160" t="str">
        <f t="shared" si="369"/>
        <v>-</v>
      </c>
      <c r="E1141" s="111">
        <f t="shared" si="369"/>
        <v>0</v>
      </c>
      <c r="F1141" s="109">
        <f t="shared" si="370"/>
        <v>0.55035469999999997</v>
      </c>
      <c r="G1141" s="109">
        <f t="shared" si="371"/>
        <v>0.55035469999999997</v>
      </c>
      <c r="H1141" s="111">
        <f t="shared" si="324"/>
        <v>0</v>
      </c>
      <c r="I1141" s="109">
        <f>'F4.2'!Y221</f>
        <v>0</v>
      </c>
      <c r="J1141" s="109">
        <f>'F4.2'!AX221</f>
        <v>0</v>
      </c>
      <c r="K1141" s="111"/>
      <c r="L1141" s="111"/>
      <c r="M1141" s="111">
        <f t="shared" si="327"/>
        <v>0</v>
      </c>
      <c r="N1141" s="111">
        <f t="shared" si="325"/>
        <v>0</v>
      </c>
    </row>
    <row r="1142" spans="1:14" ht="15.75" hidden="1" outlineLevel="1">
      <c r="A1142" s="283">
        <f t="shared" si="369"/>
        <v>19</v>
      </c>
      <c r="B1142" s="283" t="str">
        <f t="shared" si="369"/>
        <v>RESTAURANT EQUIP COMPOSTING MACHINE</v>
      </c>
      <c r="C1142" s="49">
        <f t="shared" si="369"/>
        <v>0</v>
      </c>
      <c r="D1142" s="160" t="str">
        <f t="shared" si="369"/>
        <v>-</v>
      </c>
      <c r="E1142" s="111">
        <f t="shared" si="369"/>
        <v>0</v>
      </c>
      <c r="F1142" s="109">
        <f t="shared" si="370"/>
        <v>5.0490047999999996E-2</v>
      </c>
      <c r="G1142" s="109">
        <f t="shared" si="371"/>
        <v>5.0490047999999996E-2</v>
      </c>
      <c r="H1142" s="111">
        <f t="shared" ref="H1142:H1154" si="372">F1142-G1142</f>
        <v>0</v>
      </c>
      <c r="I1142" s="109">
        <f>'F4.2'!Y222</f>
        <v>0</v>
      </c>
      <c r="J1142" s="109">
        <f>'F4.2'!AX222</f>
        <v>0</v>
      </c>
      <c r="K1142" s="111"/>
      <c r="L1142" s="111"/>
      <c r="M1142" s="111">
        <f t="shared" si="327"/>
        <v>0</v>
      </c>
      <c r="N1142" s="111"/>
    </row>
    <row r="1143" spans="1:14" ht="15.75" hidden="1" outlineLevel="1">
      <c r="A1143" s="283">
        <f t="shared" si="369"/>
        <v>20</v>
      </c>
      <c r="B1143" s="283" t="str">
        <f t="shared" si="369"/>
        <v>OFFICE TABLE,STORGE RACK,FAN</v>
      </c>
      <c r="C1143" s="49">
        <f t="shared" si="369"/>
        <v>0</v>
      </c>
      <c r="D1143" s="160" t="str">
        <f t="shared" si="369"/>
        <v>-</v>
      </c>
      <c r="E1143" s="111">
        <f t="shared" si="369"/>
        <v>0</v>
      </c>
      <c r="F1143" s="109">
        <f t="shared" si="370"/>
        <v>0.57868969999999997</v>
      </c>
      <c r="G1143" s="109">
        <f t="shared" si="371"/>
        <v>0.57868969999999997</v>
      </c>
      <c r="H1143" s="111">
        <f t="shared" si="372"/>
        <v>0</v>
      </c>
      <c r="I1143" s="109">
        <f>'F4.2'!Y223</f>
        <v>0</v>
      </c>
      <c r="J1143" s="109">
        <f>'F4.2'!AX223</f>
        <v>0</v>
      </c>
      <c r="K1143" s="111"/>
      <c r="L1143" s="111"/>
      <c r="M1143" s="111">
        <f t="shared" ref="M1143:M1154" si="373">SUM(J1143:L1143)</f>
        <v>0</v>
      </c>
      <c r="N1143" s="111"/>
    </row>
    <row r="1144" spans="1:14" ht="15.75" hidden="1" outlineLevel="1">
      <c r="A1144" s="283">
        <f t="shared" si="369"/>
        <v>21</v>
      </c>
      <c r="B1144" s="283" t="str">
        <f t="shared" si="369"/>
        <v>CAMERAS</v>
      </c>
      <c r="C1144" s="49">
        <f t="shared" si="369"/>
        <v>0</v>
      </c>
      <c r="D1144" s="160" t="str">
        <f t="shared" si="369"/>
        <v>-</v>
      </c>
      <c r="E1144" s="111">
        <f t="shared" si="369"/>
        <v>0</v>
      </c>
      <c r="F1144" s="109">
        <f t="shared" si="370"/>
        <v>3.8467899999999999E-2</v>
      </c>
      <c r="G1144" s="109">
        <f t="shared" si="371"/>
        <v>3.8467899999999999E-2</v>
      </c>
      <c r="H1144" s="111">
        <f t="shared" si="372"/>
        <v>0</v>
      </c>
      <c r="I1144" s="109">
        <f>'F4.2'!Y224</f>
        <v>0</v>
      </c>
      <c r="J1144" s="109">
        <f>'F4.2'!AX224</f>
        <v>0</v>
      </c>
      <c r="K1144" s="111"/>
      <c r="L1144" s="111"/>
      <c r="M1144" s="111">
        <f t="shared" si="373"/>
        <v>0</v>
      </c>
      <c r="N1144" s="111"/>
    </row>
    <row r="1145" spans="1:14" ht="15.75" hidden="1" outlineLevel="1">
      <c r="A1145" s="283">
        <f t="shared" si="369"/>
        <v>22</v>
      </c>
      <c r="B1145" s="283" t="str">
        <f t="shared" si="369"/>
        <v>VELHALA ASH BUND RD WORK</v>
      </c>
      <c r="C1145" s="49">
        <f t="shared" si="369"/>
        <v>0</v>
      </c>
      <c r="D1145" s="160" t="str">
        <f t="shared" si="369"/>
        <v>-</v>
      </c>
      <c r="E1145" s="111">
        <f t="shared" si="369"/>
        <v>0</v>
      </c>
      <c r="F1145" s="109">
        <f t="shared" si="370"/>
        <v>2.4644665859999999</v>
      </c>
      <c r="G1145" s="109">
        <f t="shared" si="371"/>
        <v>2.4644665859999999</v>
      </c>
      <c r="H1145" s="111">
        <f t="shared" si="372"/>
        <v>0</v>
      </c>
      <c r="I1145" s="109">
        <f>'F4.2'!Y225</f>
        <v>0</v>
      </c>
      <c r="J1145" s="109">
        <f>'F4.2'!AX225</f>
        <v>0</v>
      </c>
      <c r="K1145" s="111"/>
      <c r="L1145" s="111"/>
      <c r="M1145" s="111">
        <f t="shared" si="373"/>
        <v>0</v>
      </c>
      <c r="N1145" s="111"/>
    </row>
    <row r="1146" spans="1:14" ht="15.75" hidden="1" outlineLevel="1">
      <c r="A1146" s="283">
        <f t="shared" si="369"/>
        <v>23</v>
      </c>
      <c r="B1146" s="283" t="str">
        <f t="shared" si="369"/>
        <v>CONCERETE ROAD FROM DIESEL PUMP TO 500MW FACTORY G</v>
      </c>
      <c r="C1146" s="49">
        <f t="shared" si="369"/>
        <v>0</v>
      </c>
      <c r="D1146" s="160" t="str">
        <f t="shared" si="369"/>
        <v>-</v>
      </c>
      <c r="E1146" s="111">
        <f t="shared" si="369"/>
        <v>0</v>
      </c>
      <c r="F1146" s="109">
        <f t="shared" si="370"/>
        <v>0.98448907899999993</v>
      </c>
      <c r="G1146" s="109">
        <f t="shared" si="371"/>
        <v>0.98448907899999993</v>
      </c>
      <c r="H1146" s="111">
        <f t="shared" si="372"/>
        <v>0</v>
      </c>
      <c r="I1146" s="109">
        <f>'F4.2'!Y226</f>
        <v>0</v>
      </c>
      <c r="J1146" s="109">
        <f>'F4.2'!AX226</f>
        <v>0</v>
      </c>
      <c r="K1146" s="111"/>
      <c r="L1146" s="111"/>
      <c r="M1146" s="111">
        <f t="shared" si="373"/>
        <v>0</v>
      </c>
      <c r="N1146" s="111"/>
    </row>
    <row r="1147" spans="1:14" ht="15.75" hidden="1" outlineLevel="1">
      <c r="A1147" s="283">
        <f t="shared" si="369"/>
        <v>24</v>
      </c>
      <c r="B1147" s="283" t="str">
        <f t="shared" si="369"/>
        <v>Admin Building</v>
      </c>
      <c r="C1147" s="49">
        <f t="shared" si="369"/>
        <v>0</v>
      </c>
      <c r="D1147" s="160" t="str">
        <f t="shared" si="369"/>
        <v>-</v>
      </c>
      <c r="E1147" s="111">
        <f t="shared" si="369"/>
        <v>0</v>
      </c>
      <c r="F1147" s="109">
        <f t="shared" si="370"/>
        <v>5.1749999999999997E-2</v>
      </c>
      <c r="G1147" s="109">
        <f t="shared" si="371"/>
        <v>0</v>
      </c>
      <c r="H1147" s="111">
        <f t="shared" si="372"/>
        <v>5.1749999999999997E-2</v>
      </c>
      <c r="I1147" s="109">
        <f>'F4.2'!Y227</f>
        <v>0</v>
      </c>
      <c r="J1147" s="109">
        <f>'F4.2'!AX227</f>
        <v>0</v>
      </c>
      <c r="K1147" s="111"/>
      <c r="L1147" s="111"/>
      <c r="M1147" s="111">
        <f t="shared" si="373"/>
        <v>0</v>
      </c>
      <c r="N1147" s="111"/>
    </row>
    <row r="1148" spans="1:14" ht="15.75" hidden="1" outlineLevel="1">
      <c r="A1148" s="282">
        <f t="shared" ref="A1148:E1154" si="374">A918</f>
        <v>25</v>
      </c>
      <c r="B1148" s="282" t="str">
        <f t="shared" si="374"/>
        <v>Furniture &amp; Fixture</v>
      </c>
      <c r="C1148" s="49">
        <f t="shared" si="374"/>
        <v>0</v>
      </c>
      <c r="D1148" s="160" t="str">
        <f t="shared" si="374"/>
        <v>-</v>
      </c>
      <c r="E1148" s="111">
        <f t="shared" si="374"/>
        <v>0</v>
      </c>
      <c r="F1148" s="109">
        <f t="shared" si="370"/>
        <v>0.13712089999999999</v>
      </c>
      <c r="G1148" s="109">
        <f t="shared" si="371"/>
        <v>0.13712089999999999</v>
      </c>
      <c r="H1148" s="111">
        <f t="shared" si="372"/>
        <v>0</v>
      </c>
      <c r="I1148" s="109">
        <f>'F4.2'!Y228</f>
        <v>0</v>
      </c>
      <c r="J1148" s="109">
        <f>'F4.2'!AX228</f>
        <v>0</v>
      </c>
      <c r="K1148" s="111"/>
      <c r="L1148" s="111"/>
      <c r="M1148" s="111">
        <f t="shared" si="373"/>
        <v>0</v>
      </c>
      <c r="N1148" s="111"/>
    </row>
    <row r="1149" spans="1:14" ht="15.75" hidden="1" outlineLevel="1">
      <c r="A1149" s="282">
        <f t="shared" si="374"/>
        <v>26</v>
      </c>
      <c r="B1149" s="282" t="str">
        <f t="shared" si="374"/>
        <v>Office Equipment</v>
      </c>
      <c r="C1149" s="49">
        <f t="shared" si="374"/>
        <v>0</v>
      </c>
      <c r="D1149" s="160" t="str">
        <f t="shared" si="374"/>
        <v>-</v>
      </c>
      <c r="E1149" s="111">
        <f t="shared" si="374"/>
        <v>0</v>
      </c>
      <c r="F1149" s="109">
        <f t="shared" si="370"/>
        <v>0.14423554</v>
      </c>
      <c r="G1149" s="109">
        <f t="shared" si="371"/>
        <v>0.14423554</v>
      </c>
      <c r="H1149" s="111">
        <f t="shared" si="372"/>
        <v>0</v>
      </c>
      <c r="I1149" s="109">
        <f>'F4.2'!Y229</f>
        <v>0</v>
      </c>
      <c r="J1149" s="109">
        <f>'F4.2'!AX229</f>
        <v>0</v>
      </c>
      <c r="K1149" s="111"/>
      <c r="L1149" s="111"/>
      <c r="M1149" s="111">
        <f t="shared" si="373"/>
        <v>0</v>
      </c>
      <c r="N1149" s="111"/>
    </row>
    <row r="1150" spans="1:14" ht="15.75" hidden="1" outlineLevel="1">
      <c r="A1150" s="282">
        <f t="shared" si="374"/>
        <v>27</v>
      </c>
      <c r="B1150" s="282" t="str">
        <f t="shared" si="374"/>
        <v>Furniture &amp; Fixture</v>
      </c>
      <c r="C1150" s="49">
        <f t="shared" si="374"/>
        <v>0</v>
      </c>
      <c r="D1150" s="160" t="str">
        <f t="shared" si="374"/>
        <v>-</v>
      </c>
      <c r="E1150" s="111">
        <f t="shared" si="374"/>
        <v>0</v>
      </c>
      <c r="F1150" s="109">
        <f t="shared" si="370"/>
        <v>7.3968300000000001E-2</v>
      </c>
      <c r="G1150" s="109">
        <f t="shared" si="371"/>
        <v>7.3968300000000001E-2</v>
      </c>
      <c r="H1150" s="111">
        <f t="shared" si="372"/>
        <v>0</v>
      </c>
      <c r="I1150" s="109">
        <f>'F4.2'!Y230</f>
        <v>0</v>
      </c>
      <c r="J1150" s="109">
        <f>'F4.2'!AX230</f>
        <v>0</v>
      </c>
      <c r="K1150" s="111"/>
      <c r="L1150" s="111"/>
      <c r="M1150" s="111">
        <f t="shared" si="373"/>
        <v>0</v>
      </c>
      <c r="N1150" s="111"/>
    </row>
    <row r="1151" spans="1:14" ht="15.75" hidden="1" outlineLevel="1">
      <c r="A1151" s="282">
        <f t="shared" si="374"/>
        <v>28</v>
      </c>
      <c r="B1151" s="282" t="str">
        <f t="shared" si="374"/>
        <v>Office Equipment</v>
      </c>
      <c r="C1151" s="49">
        <f t="shared" si="374"/>
        <v>0</v>
      </c>
      <c r="D1151" s="160" t="str">
        <f t="shared" si="374"/>
        <v>-</v>
      </c>
      <c r="E1151" s="111">
        <f t="shared" si="374"/>
        <v>0</v>
      </c>
      <c r="F1151" s="109">
        <f t="shared" si="370"/>
        <v>0.15890559299999998</v>
      </c>
      <c r="G1151" s="109">
        <f t="shared" si="371"/>
        <v>0.15890559299999998</v>
      </c>
      <c r="H1151" s="111">
        <f t="shared" si="372"/>
        <v>0</v>
      </c>
      <c r="I1151" s="109">
        <f>'F4.2'!Y231</f>
        <v>0</v>
      </c>
      <c r="J1151" s="109">
        <f>'F4.2'!AX231</f>
        <v>0</v>
      </c>
      <c r="K1151" s="111"/>
      <c r="L1151" s="111"/>
      <c r="M1151" s="111">
        <f t="shared" si="373"/>
        <v>0</v>
      </c>
      <c r="N1151" s="111"/>
    </row>
    <row r="1152" spans="1:14" ht="31.5" hidden="1" outlineLevel="1">
      <c r="A1152" s="282">
        <f t="shared" si="374"/>
        <v>29</v>
      </c>
      <c r="B1152" s="282" t="str">
        <f t="shared" si="374"/>
        <v>Work of repairs of 350 KW BCWP-4B &amp; BCWP-5B motor of M/s. Torishima make at BTPS 2x500 MW</v>
      </c>
      <c r="C1152" s="49">
        <f t="shared" si="374"/>
        <v>0</v>
      </c>
      <c r="D1152" s="160" t="str">
        <f t="shared" si="374"/>
        <v>-</v>
      </c>
      <c r="E1152" s="111">
        <f t="shared" si="374"/>
        <v>0</v>
      </c>
      <c r="F1152" s="109">
        <f t="shared" si="370"/>
        <v>4.8465386759999998</v>
      </c>
      <c r="G1152" s="109">
        <f t="shared" si="371"/>
        <v>4.8465386759999998</v>
      </c>
      <c r="H1152" s="111">
        <f t="shared" si="372"/>
        <v>0</v>
      </c>
      <c r="I1152" s="109">
        <f>'F4.2'!Y232</f>
        <v>0</v>
      </c>
      <c r="J1152" s="109">
        <f>'F4.2'!AX232</f>
        <v>0</v>
      </c>
      <c r="K1152" s="111"/>
      <c r="L1152" s="111"/>
      <c r="M1152" s="111">
        <f t="shared" si="373"/>
        <v>0</v>
      </c>
      <c r="N1152" s="111"/>
    </row>
    <row r="1153" spans="1:16" ht="15.75" hidden="1" outlineLevel="1">
      <c r="A1153" s="282">
        <f t="shared" si="374"/>
        <v>30</v>
      </c>
      <c r="B1153" s="282" t="str">
        <f t="shared" si="374"/>
        <v>ABC Powder Type and Foam Type Composite Fire Extinguisher</v>
      </c>
      <c r="C1153" s="49">
        <f t="shared" si="374"/>
        <v>0</v>
      </c>
      <c r="D1153" s="160" t="str">
        <f t="shared" si="374"/>
        <v>-</v>
      </c>
      <c r="E1153" s="111">
        <f t="shared" si="374"/>
        <v>0</v>
      </c>
      <c r="F1153" s="109">
        <f t="shared" si="370"/>
        <v>0.58547995599999991</v>
      </c>
      <c r="G1153" s="109">
        <f t="shared" si="371"/>
        <v>0.58547995599999991</v>
      </c>
      <c r="H1153" s="111">
        <f t="shared" si="372"/>
        <v>0</v>
      </c>
      <c r="I1153" s="109">
        <f>'F4.2'!Y233</f>
        <v>0</v>
      </c>
      <c r="J1153" s="109">
        <f>'F4.2'!AX233</f>
        <v>0</v>
      </c>
      <c r="K1153" s="111"/>
      <c r="L1153" s="111"/>
      <c r="M1153" s="111">
        <f t="shared" si="373"/>
        <v>0</v>
      </c>
      <c r="N1153" s="111"/>
    </row>
    <row r="1154" spans="1:16" ht="16.5" hidden="1" outlineLevel="1" thickBot="1">
      <c r="A1154" s="282">
        <f t="shared" si="374"/>
        <v>31</v>
      </c>
      <c r="B1154" s="282" t="str">
        <f t="shared" si="374"/>
        <v>Withdrawal of capex from Project (LD - Passenger Lifts)</v>
      </c>
      <c r="C1154" s="49">
        <f t="shared" si="374"/>
        <v>0</v>
      </c>
      <c r="D1154" s="160" t="str">
        <f t="shared" si="374"/>
        <v>-</v>
      </c>
      <c r="E1154" s="111">
        <f t="shared" si="374"/>
        <v>0</v>
      </c>
      <c r="F1154" s="109">
        <f t="shared" si="370"/>
        <v>0</v>
      </c>
      <c r="G1154" s="109">
        <f t="shared" si="371"/>
        <v>-0.138988</v>
      </c>
      <c r="H1154" s="111">
        <f t="shared" si="372"/>
        <v>0.138988</v>
      </c>
      <c r="I1154" s="109">
        <f>'F4.2'!Y234</f>
        <v>0</v>
      </c>
      <c r="J1154" s="109">
        <f>'F4.2'!AX234</f>
        <v>0</v>
      </c>
      <c r="K1154" s="111"/>
      <c r="L1154" s="111"/>
      <c r="M1154" s="111">
        <f t="shared" si="373"/>
        <v>0</v>
      </c>
      <c r="N1154" s="111"/>
    </row>
    <row r="1155" spans="1:16" ht="16.5" collapsed="1" thickBot="1">
      <c r="A1155" s="96"/>
      <c r="B1155" s="360" t="str">
        <f>B925</f>
        <v>Total</v>
      </c>
      <c r="C1155" s="87"/>
      <c r="D1155" s="169"/>
      <c r="E1155" s="97"/>
      <c r="F1155" s="97">
        <f>SUM(F930:F1154)</f>
        <v>1185.8104532496593</v>
      </c>
      <c r="G1155" s="97">
        <f t="shared" ref="G1155" si="375">SUM(G930:G1154)</f>
        <v>1010.1396935786591</v>
      </c>
      <c r="H1155" s="97">
        <f t="shared" ref="H1155" si="376">SUM(H930:H1154)</f>
        <v>175.67075967100001</v>
      </c>
      <c r="I1155" s="97">
        <f t="shared" ref="I1155" si="377">SUM(I930:I1154)</f>
        <v>532.60000000000014</v>
      </c>
      <c r="J1155" s="97">
        <f t="shared" ref="J1155" si="378">SUM(J930:J1154)</f>
        <v>532.60000000000014</v>
      </c>
      <c r="K1155" s="97">
        <f t="shared" ref="K1155" si="379">SUM(K930:K1154)</f>
        <v>0</v>
      </c>
      <c r="L1155" s="97">
        <f t="shared" ref="L1155" si="380">SUM(L930:L1154)</f>
        <v>0</v>
      </c>
      <c r="M1155" s="97">
        <f t="shared" ref="M1155" si="381">SUM(M930:M1154)</f>
        <v>532.60000000000014</v>
      </c>
      <c r="N1155" s="97">
        <f t="shared" ref="N1155" si="382">SUM(N930:N1154)</f>
        <v>175.480021671</v>
      </c>
    </row>
    <row r="1157" spans="1:16" ht="15.75" thickBot="1">
      <c r="A1157" s="93"/>
      <c r="B1157" s="79" t="s">
        <v>390</v>
      </c>
      <c r="C1157" s="85"/>
      <c r="D1157" s="167"/>
      <c r="E1157" s="94"/>
      <c r="F1157" s="94"/>
      <c r="G1157" s="94"/>
      <c r="H1157" s="94"/>
      <c r="I1157" s="94"/>
      <c r="J1157" s="94"/>
      <c r="K1157" s="94"/>
      <c r="L1157" s="94"/>
      <c r="M1157" s="94"/>
      <c r="N1157" s="94"/>
    </row>
    <row r="1158" spans="1:16" hidden="1" outlineLevel="1">
      <c r="A1158" s="37"/>
      <c r="B1158" s="134" t="str">
        <f t="shared" ref="B1158:B1189" si="383">B928</f>
        <v>a) DPR Schemes</v>
      </c>
      <c r="C1158" s="85"/>
      <c r="D1158" s="167"/>
      <c r="E1158" s="94"/>
      <c r="F1158" s="94"/>
      <c r="G1158" s="94"/>
      <c r="H1158" s="94"/>
      <c r="I1158" s="94"/>
      <c r="J1158" s="94"/>
      <c r="K1158" s="94"/>
      <c r="L1158" s="94"/>
      <c r="M1158" s="94"/>
      <c r="N1158" s="94"/>
    </row>
    <row r="1159" spans="1:16" hidden="1" outlineLevel="1">
      <c r="A1159" s="37"/>
      <c r="B1159" s="39" t="str">
        <f t="shared" si="383"/>
        <v>(i) Submitted to MERC</v>
      </c>
      <c r="C1159" s="86"/>
      <c r="D1159" s="168"/>
      <c r="E1159" s="94"/>
      <c r="F1159" s="94"/>
      <c r="G1159" s="94"/>
      <c r="H1159" s="94"/>
      <c r="I1159" s="94"/>
      <c r="J1159" s="94"/>
      <c r="K1159" s="94"/>
      <c r="L1159" s="94"/>
      <c r="M1159" s="94"/>
      <c r="N1159" s="94"/>
    </row>
    <row r="1160" spans="1:16" ht="31.5" hidden="1" outlineLevel="1">
      <c r="A1160" s="177">
        <f t="shared" ref="A1160:A1191" si="384">A930</f>
        <v>7</v>
      </c>
      <c r="B1160" s="178" t="str">
        <f t="shared" si="383"/>
        <v>Interconnection of 210 MW CHP to 500 MW CHP through Conveyors BC-02 &amp; BC-03 having capacity of 500 TPH</v>
      </c>
      <c r="C1160" s="40" t="str">
        <f t="shared" ref="C1160:E1179" si="385">C930</f>
        <v>MERC/CAPEX/20162017/00227</v>
      </c>
      <c r="D1160" s="159">
        <f t="shared" si="385"/>
        <v>42514</v>
      </c>
      <c r="E1160" s="109">
        <f t="shared" si="385"/>
        <v>24</v>
      </c>
      <c r="F1160" s="109">
        <f t="shared" ref="F1160:F1191" si="386">F930+I930</f>
        <v>0</v>
      </c>
      <c r="G1160" s="109">
        <f t="shared" ref="G1160:G1191" si="387">G930+M930</f>
        <v>0</v>
      </c>
      <c r="H1160" s="109">
        <f t="shared" ref="H1160:H1223" si="388">F1160-G1160</f>
        <v>0</v>
      </c>
      <c r="I1160" s="109">
        <f>'F4.2'!Z10</f>
        <v>0</v>
      </c>
      <c r="J1160" s="109">
        <f>'F4.2'!AY10</f>
        <v>0</v>
      </c>
      <c r="K1160" s="109"/>
      <c r="L1160" s="109"/>
      <c r="M1160" s="109">
        <f t="shared" ref="M1160" si="389">SUM(J1160:L1160)</f>
        <v>0</v>
      </c>
      <c r="N1160" s="109">
        <f t="shared" ref="N1160:N1223" si="390">H1160+I1160-M1160</f>
        <v>0</v>
      </c>
      <c r="O1160" s="173">
        <f t="shared" ref="O1160:O1223" si="391">MAX(0,IF(M1160=0,0,IF(G1160+M1160&lt;E1160,M1160,E1160-G1160)))</f>
        <v>0</v>
      </c>
      <c r="P1160" s="174">
        <f t="shared" ref="P1160:P1223" si="392">M1160-O1160</f>
        <v>0</v>
      </c>
    </row>
    <row r="1161" spans="1:16" ht="31.5" hidden="1" outlineLevel="1">
      <c r="A1161" s="185">
        <f t="shared" si="384"/>
        <v>7.1</v>
      </c>
      <c r="B1161" s="186" t="str">
        <f t="shared" si="383"/>
        <v>Interconnection of 210 MW CHP to 500 MW CHP through Conveyors BC-02 &amp; BC-03 having capacity of 500 TPH</v>
      </c>
      <c r="C1161" s="45" t="str">
        <f t="shared" si="385"/>
        <v>MERC/CAPEX/20162017/00227</v>
      </c>
      <c r="D1161" s="160">
        <f t="shared" si="385"/>
        <v>42514</v>
      </c>
      <c r="E1161" s="110">
        <f t="shared" si="385"/>
        <v>22.73</v>
      </c>
      <c r="F1161" s="109">
        <f t="shared" si="386"/>
        <v>19.106691754</v>
      </c>
      <c r="G1161" s="109">
        <f t="shared" si="387"/>
        <v>19.106691754</v>
      </c>
      <c r="H1161" s="110">
        <f t="shared" si="388"/>
        <v>0</v>
      </c>
      <c r="I1161" s="109">
        <f>'F4.2'!Z11</f>
        <v>0</v>
      </c>
      <c r="J1161" s="109">
        <f>'F4.2'!AY11</f>
        <v>0</v>
      </c>
      <c r="K1161" s="110"/>
      <c r="L1161" s="110"/>
      <c r="M1161" s="110">
        <f t="shared" ref="M1161:M1224" si="393">SUM(J1161:L1161)</f>
        <v>0</v>
      </c>
      <c r="N1161" s="110">
        <f t="shared" si="390"/>
        <v>0</v>
      </c>
      <c r="O1161" s="173">
        <f t="shared" si="391"/>
        <v>0</v>
      </c>
      <c r="P1161" s="174">
        <f t="shared" si="392"/>
        <v>0</v>
      </c>
    </row>
    <row r="1162" spans="1:16" ht="15.75" hidden="1" outlineLevel="1">
      <c r="A1162" s="185">
        <f t="shared" si="384"/>
        <v>0</v>
      </c>
      <c r="B1162" s="186" t="str">
        <f t="shared" si="383"/>
        <v>IDC</v>
      </c>
      <c r="C1162" s="45" t="str">
        <f t="shared" si="385"/>
        <v>MERC/CAPEX/20162017/00227</v>
      </c>
      <c r="D1162" s="160">
        <f t="shared" si="385"/>
        <v>42514</v>
      </c>
      <c r="E1162" s="110">
        <f t="shared" si="385"/>
        <v>1.27</v>
      </c>
      <c r="F1162" s="109">
        <f t="shared" si="386"/>
        <v>0</v>
      </c>
      <c r="G1162" s="109">
        <f t="shared" si="387"/>
        <v>0</v>
      </c>
      <c r="H1162" s="110">
        <f t="shared" si="388"/>
        <v>0</v>
      </c>
      <c r="I1162" s="109">
        <f>'F4.2'!Z12</f>
        <v>0</v>
      </c>
      <c r="J1162" s="109">
        <f>'F4.2'!AY12</f>
        <v>0</v>
      </c>
      <c r="K1162" s="110"/>
      <c r="L1162" s="110"/>
      <c r="M1162" s="110">
        <f t="shared" si="393"/>
        <v>0</v>
      </c>
      <c r="N1162" s="110">
        <f t="shared" si="390"/>
        <v>0</v>
      </c>
      <c r="O1162" s="173">
        <f t="shared" si="391"/>
        <v>0</v>
      </c>
      <c r="P1162" s="174">
        <f t="shared" si="392"/>
        <v>0</v>
      </c>
    </row>
    <row r="1163" spans="1:16" ht="31.5" hidden="1" outlineLevel="1">
      <c r="A1163" s="177">
        <f t="shared" si="384"/>
        <v>8</v>
      </c>
      <c r="B1163" s="178" t="str">
        <f t="shared" si="383"/>
        <v>Stack management by procurement of Bulldozer &amp; LOCO and CHP area schemes for performance &amp; unloading improvement</v>
      </c>
      <c r="C1163" s="40" t="str">
        <f t="shared" si="385"/>
        <v>MERC/CAPEX/20162017/01426</v>
      </c>
      <c r="D1163" s="159">
        <f t="shared" si="385"/>
        <v>42768</v>
      </c>
      <c r="E1163" s="109">
        <f t="shared" si="385"/>
        <v>9.9669421487603316</v>
      </c>
      <c r="F1163" s="109">
        <f t="shared" si="386"/>
        <v>0</v>
      </c>
      <c r="G1163" s="109">
        <f t="shared" si="387"/>
        <v>0</v>
      </c>
      <c r="H1163" s="109">
        <f t="shared" si="388"/>
        <v>0</v>
      </c>
      <c r="I1163" s="109">
        <f>'F4.2'!Z13</f>
        <v>0</v>
      </c>
      <c r="J1163" s="109">
        <f>'F4.2'!AY13</f>
        <v>0</v>
      </c>
      <c r="K1163" s="109"/>
      <c r="L1163" s="109"/>
      <c r="M1163" s="109">
        <f t="shared" si="393"/>
        <v>0</v>
      </c>
      <c r="N1163" s="109">
        <f t="shared" si="390"/>
        <v>0</v>
      </c>
      <c r="O1163" s="173">
        <f t="shared" si="391"/>
        <v>0</v>
      </c>
      <c r="P1163" s="174">
        <f t="shared" si="392"/>
        <v>0</v>
      </c>
    </row>
    <row r="1164" spans="1:16" ht="15.75" hidden="1" outlineLevel="1">
      <c r="A1164" s="185">
        <f t="shared" si="384"/>
        <v>8.1</v>
      </c>
      <c r="B1164" s="186" t="str">
        <f t="shared" si="383"/>
        <v>Procurement of Locomotive 800 HP (2 No.’s)</v>
      </c>
      <c r="C1164" s="45" t="str">
        <f t="shared" si="385"/>
        <v>MERC/CAPEX/20162017/01426</v>
      </c>
      <c r="D1164" s="160">
        <f t="shared" si="385"/>
        <v>42768</v>
      </c>
      <c r="E1164" s="110">
        <f t="shared" si="385"/>
        <v>4.9504132231404956</v>
      </c>
      <c r="F1164" s="109">
        <f t="shared" si="386"/>
        <v>4.8260800000000001</v>
      </c>
      <c r="G1164" s="109">
        <f t="shared" si="387"/>
        <v>4.8260800000000001</v>
      </c>
      <c r="H1164" s="110">
        <f t="shared" si="388"/>
        <v>0</v>
      </c>
      <c r="I1164" s="109">
        <f>'F4.2'!Z14</f>
        <v>0</v>
      </c>
      <c r="J1164" s="109">
        <f>'F4.2'!AY14</f>
        <v>0</v>
      </c>
      <c r="K1164" s="110"/>
      <c r="L1164" s="110"/>
      <c r="M1164" s="110">
        <f t="shared" si="393"/>
        <v>0</v>
      </c>
      <c r="N1164" s="110">
        <f t="shared" si="390"/>
        <v>0</v>
      </c>
      <c r="O1164" s="173">
        <f t="shared" si="391"/>
        <v>0</v>
      </c>
      <c r="P1164" s="174">
        <f t="shared" si="392"/>
        <v>0</v>
      </c>
    </row>
    <row r="1165" spans="1:16" ht="15.75" hidden="1" outlineLevel="1">
      <c r="A1165" s="185">
        <f t="shared" si="384"/>
        <v>8.1999999999999993</v>
      </c>
      <c r="B1165" s="186" t="str">
        <f t="shared" si="383"/>
        <v>Procurement of 2 No’s of Bulldozer Model D-155(2 No.’s)</v>
      </c>
      <c r="C1165" s="45" t="str">
        <f t="shared" si="385"/>
        <v>MERC/CAPEX/20162017/01426</v>
      </c>
      <c r="D1165" s="160">
        <f t="shared" si="385"/>
        <v>42768</v>
      </c>
      <c r="E1165" s="110">
        <f t="shared" si="385"/>
        <v>2.5619834710743801</v>
      </c>
      <c r="F1165" s="109">
        <f t="shared" si="386"/>
        <v>3.4747105785123966</v>
      </c>
      <c r="G1165" s="109">
        <f t="shared" si="387"/>
        <v>3.4747105785123966</v>
      </c>
      <c r="H1165" s="110">
        <f t="shared" si="388"/>
        <v>0</v>
      </c>
      <c r="I1165" s="109">
        <f>'F4.2'!Z15</f>
        <v>0</v>
      </c>
      <c r="J1165" s="109">
        <f>'F4.2'!AY15</f>
        <v>0</v>
      </c>
      <c r="K1165" s="110"/>
      <c r="L1165" s="110"/>
      <c r="M1165" s="110">
        <f t="shared" si="393"/>
        <v>0</v>
      </c>
      <c r="N1165" s="110">
        <f t="shared" si="390"/>
        <v>0</v>
      </c>
      <c r="O1165" s="173">
        <f t="shared" si="391"/>
        <v>0</v>
      </c>
      <c r="P1165" s="174">
        <f t="shared" si="392"/>
        <v>0</v>
      </c>
    </row>
    <row r="1166" spans="1:16" ht="15.75" hidden="1" outlineLevel="1">
      <c r="A1166" s="185">
        <f t="shared" si="384"/>
        <v>8.3000000000000007</v>
      </c>
      <c r="B1166" s="186" t="str">
        <f t="shared" si="383"/>
        <v>Modification below primary crusher chutes 15A/B &amp; Conv.02</v>
      </c>
      <c r="C1166" s="45" t="str">
        <f t="shared" si="385"/>
        <v>MERC/CAPEX/20162017/01426</v>
      </c>
      <c r="D1166" s="160">
        <f t="shared" si="385"/>
        <v>42768</v>
      </c>
      <c r="E1166" s="110">
        <f t="shared" si="385"/>
        <v>0.42975206611570249</v>
      </c>
      <c r="F1166" s="109">
        <f t="shared" si="386"/>
        <v>0.38033057851239671</v>
      </c>
      <c r="G1166" s="109">
        <f t="shared" si="387"/>
        <v>0.38033057851239671</v>
      </c>
      <c r="H1166" s="110">
        <f t="shared" si="388"/>
        <v>0</v>
      </c>
      <c r="I1166" s="109">
        <f>'F4.2'!Z16</f>
        <v>0</v>
      </c>
      <c r="J1166" s="109">
        <f>'F4.2'!AY16</f>
        <v>0</v>
      </c>
      <c r="K1166" s="110"/>
      <c r="L1166" s="110"/>
      <c r="M1166" s="110">
        <f t="shared" si="393"/>
        <v>0</v>
      </c>
      <c r="N1166" s="110">
        <f t="shared" si="390"/>
        <v>0</v>
      </c>
      <c r="O1166" s="173">
        <f t="shared" si="391"/>
        <v>0</v>
      </c>
      <c r="P1166" s="174">
        <f t="shared" si="392"/>
        <v>0</v>
      </c>
    </row>
    <row r="1167" spans="1:16" ht="15.75" hidden="1" outlineLevel="1">
      <c r="A1167" s="185">
        <f t="shared" si="384"/>
        <v>8.4</v>
      </c>
      <c r="B1167" s="186" t="str">
        <f t="shared" si="383"/>
        <v>New helical gear box for various conveyors</v>
      </c>
      <c r="C1167" s="45" t="str">
        <f t="shared" si="385"/>
        <v>MERC/CAPEX/20162017/01426</v>
      </c>
      <c r="D1167" s="160">
        <f t="shared" si="385"/>
        <v>42768</v>
      </c>
      <c r="E1167" s="110">
        <f t="shared" si="385"/>
        <v>0.79338842975206614</v>
      </c>
      <c r="F1167" s="109">
        <f t="shared" si="386"/>
        <v>0</v>
      </c>
      <c r="G1167" s="109">
        <f t="shared" si="387"/>
        <v>0</v>
      </c>
      <c r="H1167" s="110">
        <f t="shared" si="388"/>
        <v>0</v>
      </c>
      <c r="I1167" s="109">
        <f>'F4.2'!Z17</f>
        <v>0</v>
      </c>
      <c r="J1167" s="109">
        <f>'F4.2'!AY17</f>
        <v>0</v>
      </c>
      <c r="K1167" s="110"/>
      <c r="L1167" s="110"/>
      <c r="M1167" s="110">
        <f t="shared" si="393"/>
        <v>0</v>
      </c>
      <c r="N1167" s="110">
        <f t="shared" si="390"/>
        <v>0</v>
      </c>
      <c r="O1167" s="173">
        <f t="shared" si="391"/>
        <v>0</v>
      </c>
      <c r="P1167" s="174">
        <f t="shared" si="392"/>
        <v>0</v>
      </c>
    </row>
    <row r="1168" spans="1:16" ht="15.75" hidden="1" outlineLevel="1">
      <c r="A1168" s="185">
        <f t="shared" si="384"/>
        <v>8.5</v>
      </c>
      <c r="B1168" s="186" t="str">
        <f t="shared" si="383"/>
        <v xml:space="preserve">Procurement of Elecon Make Ring Granulator Type TK-09-38B </v>
      </c>
      <c r="C1168" s="45" t="str">
        <f t="shared" si="385"/>
        <v>MERC/CAPEX/20162017/01426</v>
      </c>
      <c r="D1168" s="160">
        <f t="shared" si="385"/>
        <v>42768</v>
      </c>
      <c r="E1168" s="110">
        <f t="shared" si="385"/>
        <v>0.53719008264462809</v>
      </c>
      <c r="F1168" s="109">
        <f t="shared" si="386"/>
        <v>0</v>
      </c>
      <c r="G1168" s="109">
        <f t="shared" si="387"/>
        <v>0</v>
      </c>
      <c r="H1168" s="110">
        <f t="shared" si="388"/>
        <v>0</v>
      </c>
      <c r="I1168" s="109">
        <f>'F4.2'!Z18</f>
        <v>0</v>
      </c>
      <c r="J1168" s="109">
        <f>'F4.2'!AY18</f>
        <v>0</v>
      </c>
      <c r="K1168" s="110"/>
      <c r="L1168" s="110"/>
      <c r="M1168" s="110">
        <f t="shared" si="393"/>
        <v>0</v>
      </c>
      <c r="N1168" s="110">
        <f t="shared" si="390"/>
        <v>0</v>
      </c>
      <c r="O1168" s="173">
        <f t="shared" si="391"/>
        <v>0</v>
      </c>
      <c r="P1168" s="174">
        <f t="shared" si="392"/>
        <v>0</v>
      </c>
    </row>
    <row r="1169" spans="1:16" ht="15.75" hidden="1" outlineLevel="1">
      <c r="A1169" s="185">
        <f t="shared" si="384"/>
        <v>8.6</v>
      </c>
      <c r="B1169" s="186" t="str">
        <f t="shared" si="383"/>
        <v>Procurement of Elecon Make Ring Granulator Type TK6 32B Ring Granulator</v>
      </c>
      <c r="C1169" s="45" t="str">
        <f t="shared" si="385"/>
        <v>MERC/CAPEX/20162017/01426</v>
      </c>
      <c r="D1169" s="160">
        <f t="shared" si="385"/>
        <v>42768</v>
      </c>
      <c r="E1169" s="110">
        <f t="shared" si="385"/>
        <v>0.33884297520661155</v>
      </c>
      <c r="F1169" s="109">
        <f t="shared" si="386"/>
        <v>0</v>
      </c>
      <c r="G1169" s="109">
        <f t="shared" si="387"/>
        <v>0</v>
      </c>
      <c r="H1169" s="110">
        <f t="shared" si="388"/>
        <v>0</v>
      </c>
      <c r="I1169" s="109">
        <f>'F4.2'!Z19</f>
        <v>0</v>
      </c>
      <c r="J1169" s="109">
        <f>'F4.2'!AY19</f>
        <v>0</v>
      </c>
      <c r="K1169" s="110"/>
      <c r="L1169" s="110"/>
      <c r="M1169" s="110">
        <f t="shared" si="393"/>
        <v>0</v>
      </c>
      <c r="N1169" s="110">
        <f t="shared" si="390"/>
        <v>0</v>
      </c>
      <c r="O1169" s="173">
        <f t="shared" si="391"/>
        <v>0</v>
      </c>
      <c r="P1169" s="174">
        <f t="shared" si="392"/>
        <v>0</v>
      </c>
    </row>
    <row r="1170" spans="1:16" ht="15.75" hidden="1" outlineLevel="1">
      <c r="A1170" s="185">
        <f t="shared" si="384"/>
        <v>0</v>
      </c>
      <c r="B1170" s="186" t="str">
        <f t="shared" si="383"/>
        <v>IDC</v>
      </c>
      <c r="C1170" s="45" t="str">
        <f t="shared" si="385"/>
        <v>MERC/CAPEX/20162017/01426</v>
      </c>
      <c r="D1170" s="160">
        <f t="shared" si="385"/>
        <v>42768</v>
      </c>
      <c r="E1170" s="110">
        <f t="shared" si="385"/>
        <v>0.35537190082644626</v>
      </c>
      <c r="F1170" s="109">
        <f t="shared" si="386"/>
        <v>0</v>
      </c>
      <c r="G1170" s="109">
        <f t="shared" si="387"/>
        <v>0</v>
      </c>
      <c r="H1170" s="110">
        <f t="shared" si="388"/>
        <v>0</v>
      </c>
      <c r="I1170" s="109">
        <f>'F4.2'!Z20</f>
        <v>0</v>
      </c>
      <c r="J1170" s="109">
        <f>'F4.2'!AY20</f>
        <v>0</v>
      </c>
      <c r="K1170" s="110"/>
      <c r="L1170" s="110"/>
      <c r="M1170" s="110">
        <f t="shared" si="393"/>
        <v>0</v>
      </c>
      <c r="N1170" s="110">
        <f t="shared" si="390"/>
        <v>0</v>
      </c>
      <c r="O1170" s="173">
        <f t="shared" si="391"/>
        <v>0</v>
      </c>
      <c r="P1170" s="174">
        <f t="shared" si="392"/>
        <v>0</v>
      </c>
    </row>
    <row r="1171" spans="1:16" ht="31.5" hidden="1" outlineLevel="1">
      <c r="A1171" s="177">
        <f t="shared" si="384"/>
        <v>9</v>
      </c>
      <c r="B1171" s="178" t="str">
        <f t="shared" si="383"/>
        <v>Construction of 1st raising of Ash bund from T.B.L. 258M to 264M at Bhusawal TPS</v>
      </c>
      <c r="C1171" s="40" t="str">
        <f t="shared" si="385"/>
        <v>MERC/CAPEX/20172018/4267</v>
      </c>
      <c r="D1171" s="159">
        <f t="shared" si="385"/>
        <v>43006</v>
      </c>
      <c r="E1171" s="109">
        <f t="shared" si="385"/>
        <v>64.22</v>
      </c>
      <c r="F1171" s="109">
        <f t="shared" si="386"/>
        <v>0</v>
      </c>
      <c r="G1171" s="109">
        <f t="shared" si="387"/>
        <v>0</v>
      </c>
      <c r="H1171" s="109">
        <f t="shared" si="388"/>
        <v>0</v>
      </c>
      <c r="I1171" s="109">
        <f>'F4.2'!Z21</f>
        <v>0</v>
      </c>
      <c r="J1171" s="109">
        <f>'F4.2'!AY21</f>
        <v>0</v>
      </c>
      <c r="K1171" s="109"/>
      <c r="L1171" s="109"/>
      <c r="M1171" s="109">
        <f t="shared" si="393"/>
        <v>0</v>
      </c>
      <c r="N1171" s="109">
        <f t="shared" si="390"/>
        <v>0</v>
      </c>
      <c r="O1171" s="173">
        <f t="shared" si="391"/>
        <v>0</v>
      </c>
      <c r="P1171" s="174">
        <f t="shared" si="392"/>
        <v>0</v>
      </c>
    </row>
    <row r="1172" spans="1:16" ht="31.5" hidden="1" outlineLevel="1">
      <c r="A1172" s="185">
        <f t="shared" si="384"/>
        <v>9.1</v>
      </c>
      <c r="B1172" s="186" t="str">
        <f t="shared" si="383"/>
        <v>Construction of 1st raising of Ash bund from T.B.L. 258M to 264M at Bhusawal TPS</v>
      </c>
      <c r="C1172" s="45" t="str">
        <f t="shared" si="385"/>
        <v>MERC/CAPEX/20172018/4267</v>
      </c>
      <c r="D1172" s="160">
        <f t="shared" si="385"/>
        <v>43006</v>
      </c>
      <c r="E1172" s="110">
        <f t="shared" si="385"/>
        <v>64.22</v>
      </c>
      <c r="F1172" s="109">
        <f t="shared" si="386"/>
        <v>64.498238246301369</v>
      </c>
      <c r="G1172" s="109">
        <f t="shared" si="387"/>
        <v>64.498238246301369</v>
      </c>
      <c r="H1172" s="110">
        <f t="shared" si="388"/>
        <v>0</v>
      </c>
      <c r="I1172" s="109">
        <f>'F4.2'!Z22</f>
        <v>0</v>
      </c>
      <c r="J1172" s="109">
        <f>'F4.2'!AY22</f>
        <v>0</v>
      </c>
      <c r="K1172" s="110"/>
      <c r="L1172" s="110"/>
      <c r="M1172" s="110">
        <f t="shared" si="393"/>
        <v>0</v>
      </c>
      <c r="N1172" s="110">
        <f t="shared" si="390"/>
        <v>0</v>
      </c>
      <c r="O1172" s="173">
        <f t="shared" si="391"/>
        <v>0</v>
      </c>
      <c r="P1172" s="174">
        <f t="shared" si="392"/>
        <v>0</v>
      </c>
    </row>
    <row r="1173" spans="1:16" ht="31.5" hidden="1" outlineLevel="1">
      <c r="A1173" s="177">
        <f t="shared" si="384"/>
        <v>10</v>
      </c>
      <c r="B1173" s="178" t="str">
        <f t="shared" si="383"/>
        <v>Augmentation of Ash Evacuation System &amp; Procurement of BCW Pump Motors at Bhusawal &amp; Khaperkheda TPS 500 MW Units</v>
      </c>
      <c r="C1173" s="40" t="str">
        <f t="shared" si="385"/>
        <v>MERC/CAPEX/20172018/4782</v>
      </c>
      <c r="D1173" s="159">
        <f t="shared" si="385"/>
        <v>43067</v>
      </c>
      <c r="E1173" s="109">
        <f t="shared" si="385"/>
        <v>17.439999999999998</v>
      </c>
      <c r="F1173" s="109">
        <f t="shared" si="386"/>
        <v>0</v>
      </c>
      <c r="G1173" s="109">
        <f t="shared" si="387"/>
        <v>0</v>
      </c>
      <c r="H1173" s="109">
        <f t="shared" si="388"/>
        <v>0</v>
      </c>
      <c r="I1173" s="109">
        <f>'F4.2'!Z23</f>
        <v>0</v>
      </c>
      <c r="J1173" s="109">
        <f>'F4.2'!AY23</f>
        <v>0</v>
      </c>
      <c r="K1173" s="109"/>
      <c r="L1173" s="109"/>
      <c r="M1173" s="109">
        <f t="shared" si="393"/>
        <v>0</v>
      </c>
      <c r="N1173" s="109">
        <f t="shared" si="390"/>
        <v>0</v>
      </c>
      <c r="O1173" s="173">
        <f t="shared" si="391"/>
        <v>0</v>
      </c>
      <c r="P1173" s="174">
        <f t="shared" si="392"/>
        <v>0</v>
      </c>
    </row>
    <row r="1174" spans="1:16" ht="31.5" hidden="1" outlineLevel="1">
      <c r="A1174" s="185">
        <f t="shared" si="384"/>
        <v>10.1</v>
      </c>
      <c r="B1174" s="186" t="str">
        <f t="shared" si="383"/>
        <v>Installation of standby Buffer Hopper parallel to existing pair of buffer hoppers</v>
      </c>
      <c r="C1174" s="45" t="str">
        <f t="shared" si="385"/>
        <v>MERC/CAPEX/20172018/4782</v>
      </c>
      <c r="D1174" s="160">
        <f t="shared" si="385"/>
        <v>43067</v>
      </c>
      <c r="E1174" s="110">
        <f t="shared" si="385"/>
        <v>11.5</v>
      </c>
      <c r="F1174" s="109">
        <f t="shared" si="386"/>
        <v>0</v>
      </c>
      <c r="G1174" s="109">
        <f t="shared" si="387"/>
        <v>0</v>
      </c>
      <c r="H1174" s="110">
        <f t="shared" si="388"/>
        <v>0</v>
      </c>
      <c r="I1174" s="109">
        <f>'F4.2'!Z24</f>
        <v>0</v>
      </c>
      <c r="J1174" s="109">
        <f>'F4.2'!AY24</f>
        <v>0</v>
      </c>
      <c r="K1174" s="110"/>
      <c r="L1174" s="110"/>
      <c r="M1174" s="110">
        <f t="shared" si="393"/>
        <v>0</v>
      </c>
      <c r="N1174" s="110">
        <f t="shared" si="390"/>
        <v>0</v>
      </c>
      <c r="O1174" s="173">
        <f t="shared" si="391"/>
        <v>0</v>
      </c>
      <c r="P1174" s="174">
        <f t="shared" si="392"/>
        <v>0</v>
      </c>
    </row>
    <row r="1175" spans="1:16" ht="31.5" hidden="1" outlineLevel="1">
      <c r="A1175" s="185">
        <f t="shared" si="384"/>
        <v>10.199999999999999</v>
      </c>
      <c r="B1175" s="186" t="str">
        <f t="shared" si="383"/>
        <v>Installation of additional vacuum pump for every two passes, near to intermediate hopper.</v>
      </c>
      <c r="C1175" s="45" t="str">
        <f t="shared" si="385"/>
        <v>MERC/CAPEX/20172018/4782</v>
      </c>
      <c r="D1175" s="160">
        <f t="shared" si="385"/>
        <v>43067</v>
      </c>
      <c r="E1175" s="110">
        <f t="shared" si="385"/>
        <v>0.6</v>
      </c>
      <c r="F1175" s="109">
        <f t="shared" si="386"/>
        <v>0</v>
      </c>
      <c r="G1175" s="109">
        <f t="shared" si="387"/>
        <v>0</v>
      </c>
      <c r="H1175" s="110">
        <f t="shared" si="388"/>
        <v>0</v>
      </c>
      <c r="I1175" s="109">
        <f>'F4.2'!Z25</f>
        <v>0</v>
      </c>
      <c r="J1175" s="109">
        <f>'F4.2'!AY25</f>
        <v>0</v>
      </c>
      <c r="K1175" s="110"/>
      <c r="L1175" s="110"/>
      <c r="M1175" s="110">
        <f t="shared" si="393"/>
        <v>0</v>
      </c>
      <c r="N1175" s="110">
        <f t="shared" si="390"/>
        <v>0</v>
      </c>
      <c r="O1175" s="173">
        <f t="shared" si="391"/>
        <v>0</v>
      </c>
      <c r="P1175" s="174">
        <f t="shared" si="392"/>
        <v>0</v>
      </c>
    </row>
    <row r="1176" spans="1:16" ht="63" hidden="1" outlineLevel="1">
      <c r="A1176" s="185">
        <f t="shared" si="384"/>
        <v>10.3</v>
      </c>
      <c r="B1176" s="186" t="str">
        <f t="shared" si="383"/>
        <v>Procurement of 02 Nos of M/s Torishima, Japan make, 350 KW, 6.6KV, Boiler Circulating Water (BCW) Pump Motors (without pump casing) with 02 lots of recommended Electrical &amp; C&amp;I spares for Bhusawal and Khaparkheda TPS 500MW.</v>
      </c>
      <c r="C1176" s="45" t="str">
        <f t="shared" si="385"/>
        <v>MERC/CAPEX/20172018/4782</v>
      </c>
      <c r="D1176" s="160">
        <f t="shared" si="385"/>
        <v>43067</v>
      </c>
      <c r="E1176" s="110">
        <f t="shared" si="385"/>
        <v>4.24</v>
      </c>
      <c r="F1176" s="109">
        <f t="shared" si="386"/>
        <v>4.6696428000000001</v>
      </c>
      <c r="G1176" s="109">
        <f t="shared" si="387"/>
        <v>4.6696428000000001</v>
      </c>
      <c r="H1176" s="110">
        <f t="shared" si="388"/>
        <v>0</v>
      </c>
      <c r="I1176" s="109">
        <f>'F4.2'!Z26</f>
        <v>0</v>
      </c>
      <c r="J1176" s="109">
        <f>'F4.2'!AY26</f>
        <v>0</v>
      </c>
      <c r="K1176" s="110"/>
      <c r="L1176" s="110"/>
      <c r="M1176" s="110">
        <f t="shared" si="393"/>
        <v>0</v>
      </c>
      <c r="N1176" s="110">
        <f t="shared" si="390"/>
        <v>0</v>
      </c>
      <c r="O1176" s="173">
        <f t="shared" si="391"/>
        <v>0</v>
      </c>
      <c r="P1176" s="174">
        <f t="shared" si="392"/>
        <v>0</v>
      </c>
    </row>
    <row r="1177" spans="1:16" ht="31.5" hidden="1" outlineLevel="1">
      <c r="A1177" s="185">
        <f t="shared" si="384"/>
        <v>10.4</v>
      </c>
      <c r="B1177" s="186" t="str">
        <f t="shared" si="383"/>
        <v>Procurement of complete ACVF drive module comprising of 2 Nos. of Supply and 3 Nos. of  Inverter modules for GEHO pumps</v>
      </c>
      <c r="C1177" s="45" t="str">
        <f t="shared" si="385"/>
        <v>MERC/CAPEX/20172018/4782</v>
      </c>
      <c r="D1177" s="160">
        <f t="shared" si="385"/>
        <v>43067</v>
      </c>
      <c r="E1177" s="110">
        <f t="shared" si="385"/>
        <v>0.95</v>
      </c>
      <c r="F1177" s="109">
        <f t="shared" si="386"/>
        <v>0.92864275500000004</v>
      </c>
      <c r="G1177" s="109">
        <f t="shared" si="387"/>
        <v>0.92864275500000004</v>
      </c>
      <c r="H1177" s="110">
        <f t="shared" si="388"/>
        <v>0</v>
      </c>
      <c r="I1177" s="109">
        <f>'F4.2'!Z27</f>
        <v>0</v>
      </c>
      <c r="J1177" s="109">
        <f>'F4.2'!AY27</f>
        <v>0</v>
      </c>
      <c r="K1177" s="110"/>
      <c r="L1177" s="110"/>
      <c r="M1177" s="110">
        <f t="shared" si="393"/>
        <v>0</v>
      </c>
      <c r="N1177" s="110">
        <f t="shared" si="390"/>
        <v>0</v>
      </c>
      <c r="O1177" s="173">
        <f t="shared" si="391"/>
        <v>0</v>
      </c>
      <c r="P1177" s="174">
        <f t="shared" si="392"/>
        <v>0</v>
      </c>
    </row>
    <row r="1178" spans="1:16" ht="31.5" hidden="1" outlineLevel="1">
      <c r="A1178" s="185">
        <f t="shared" si="384"/>
        <v>10.5</v>
      </c>
      <c r="B1178" s="186" t="str">
        <f t="shared" si="383"/>
        <v>Supply, erection and commissioning of 24VDC, 100A Float &amp; Float cum Boost Battery Charger with 325Ah Battery Bank for CWPH at BTPS 2x500 MW.</v>
      </c>
      <c r="C1178" s="45" t="str">
        <f t="shared" si="385"/>
        <v>MERC/CAPEX/20172018/4782</v>
      </c>
      <c r="D1178" s="160">
        <f t="shared" si="385"/>
        <v>43067</v>
      </c>
      <c r="E1178" s="110">
        <f t="shared" si="385"/>
        <v>0.15</v>
      </c>
      <c r="F1178" s="109">
        <f t="shared" si="386"/>
        <v>0.157884</v>
      </c>
      <c r="G1178" s="109">
        <f t="shared" si="387"/>
        <v>0.157884</v>
      </c>
      <c r="H1178" s="110">
        <f t="shared" si="388"/>
        <v>0</v>
      </c>
      <c r="I1178" s="109">
        <f>'F4.2'!Z28</f>
        <v>0</v>
      </c>
      <c r="J1178" s="109">
        <f>'F4.2'!AY28</f>
        <v>0</v>
      </c>
      <c r="K1178" s="110"/>
      <c r="L1178" s="110"/>
      <c r="M1178" s="110">
        <f t="shared" si="393"/>
        <v>0</v>
      </c>
      <c r="N1178" s="110">
        <f t="shared" si="390"/>
        <v>0</v>
      </c>
      <c r="O1178" s="173">
        <f t="shared" si="391"/>
        <v>0</v>
      </c>
      <c r="P1178" s="174">
        <f t="shared" si="392"/>
        <v>0</v>
      </c>
    </row>
    <row r="1179" spans="1:16" ht="15.75" hidden="1" outlineLevel="1">
      <c r="A1179" s="185">
        <f t="shared" si="384"/>
        <v>0</v>
      </c>
      <c r="B1179" s="186" t="str">
        <f t="shared" si="383"/>
        <v xml:space="preserve">IDC </v>
      </c>
      <c r="C1179" s="45" t="str">
        <f t="shared" si="385"/>
        <v>MERC/CAPEX/20172018/4782</v>
      </c>
      <c r="D1179" s="160">
        <f t="shared" si="385"/>
        <v>43067</v>
      </c>
      <c r="E1179" s="110">
        <f t="shared" si="385"/>
        <v>0</v>
      </c>
      <c r="F1179" s="109">
        <f t="shared" si="386"/>
        <v>0</v>
      </c>
      <c r="G1179" s="109">
        <f t="shared" si="387"/>
        <v>0</v>
      </c>
      <c r="H1179" s="110">
        <f t="shared" si="388"/>
        <v>0</v>
      </c>
      <c r="I1179" s="109">
        <f>'F4.2'!Z29</f>
        <v>0</v>
      </c>
      <c r="J1179" s="109">
        <f>'F4.2'!AY29</f>
        <v>0</v>
      </c>
      <c r="K1179" s="110"/>
      <c r="L1179" s="110"/>
      <c r="M1179" s="110">
        <f t="shared" si="393"/>
        <v>0</v>
      </c>
      <c r="N1179" s="110">
        <f t="shared" si="390"/>
        <v>0</v>
      </c>
      <c r="O1179" s="173">
        <f t="shared" si="391"/>
        <v>0</v>
      </c>
      <c r="P1179" s="174">
        <f t="shared" si="392"/>
        <v>0</v>
      </c>
    </row>
    <row r="1180" spans="1:16" ht="15.75" hidden="1" outlineLevel="1">
      <c r="A1180" s="177">
        <f t="shared" si="384"/>
        <v>11</v>
      </c>
      <c r="B1180" s="178" t="str">
        <f t="shared" si="383"/>
        <v>Various schemes for renovation of colony at Bhusawal TPS</v>
      </c>
      <c r="C1180" s="40" t="str">
        <f t="shared" ref="C1180:E1199" si="394">C950</f>
        <v>MERC/CAPEX/20172018/0221</v>
      </c>
      <c r="D1180" s="159">
        <f t="shared" si="394"/>
        <v>43143</v>
      </c>
      <c r="E1180" s="109">
        <f t="shared" si="394"/>
        <v>19.334125999999998</v>
      </c>
      <c r="F1180" s="109">
        <f t="shared" si="386"/>
        <v>0</v>
      </c>
      <c r="G1180" s="109">
        <f t="shared" si="387"/>
        <v>0</v>
      </c>
      <c r="H1180" s="109">
        <f t="shared" si="388"/>
        <v>0</v>
      </c>
      <c r="I1180" s="109">
        <f>'F4.2'!Z30</f>
        <v>0</v>
      </c>
      <c r="J1180" s="109">
        <f>'F4.2'!AY30</f>
        <v>0</v>
      </c>
      <c r="K1180" s="109"/>
      <c r="L1180" s="109"/>
      <c r="M1180" s="109">
        <f t="shared" si="393"/>
        <v>0</v>
      </c>
      <c r="N1180" s="109">
        <f t="shared" si="390"/>
        <v>0</v>
      </c>
      <c r="O1180" s="173">
        <f t="shared" si="391"/>
        <v>0</v>
      </c>
      <c r="P1180" s="174">
        <f t="shared" si="392"/>
        <v>0</v>
      </c>
    </row>
    <row r="1181" spans="1:16" ht="15.75" hidden="1" outlineLevel="1">
      <c r="A1181" s="185">
        <f t="shared" si="384"/>
        <v>11.1</v>
      </c>
      <c r="B1181" s="186" t="str">
        <f t="shared" si="383"/>
        <v>Renovation of staff quarters &amp; related work at BTPS Deepnagar</v>
      </c>
      <c r="C1181" s="45" t="str">
        <f t="shared" si="394"/>
        <v>MERC/CAPEX/20172018/0221</v>
      </c>
      <c r="D1181" s="160">
        <f t="shared" si="394"/>
        <v>43143</v>
      </c>
      <c r="E1181" s="110">
        <f t="shared" si="394"/>
        <v>7.0209999999999999</v>
      </c>
      <c r="F1181" s="109">
        <f t="shared" si="386"/>
        <v>5.45837182</v>
      </c>
      <c r="G1181" s="109">
        <f t="shared" si="387"/>
        <v>5.45837182</v>
      </c>
      <c r="H1181" s="110">
        <f t="shared" si="388"/>
        <v>0</v>
      </c>
      <c r="I1181" s="109">
        <f>'F4.2'!Z31</f>
        <v>0</v>
      </c>
      <c r="J1181" s="109">
        <f>'F4.2'!AY31</f>
        <v>0</v>
      </c>
      <c r="K1181" s="110"/>
      <c r="L1181" s="110"/>
      <c r="M1181" s="110">
        <f t="shared" si="393"/>
        <v>0</v>
      </c>
      <c r="N1181" s="110">
        <f t="shared" si="390"/>
        <v>0</v>
      </c>
      <c r="O1181" s="173">
        <f t="shared" si="391"/>
        <v>0</v>
      </c>
      <c r="P1181" s="174">
        <f t="shared" si="392"/>
        <v>0</v>
      </c>
    </row>
    <row r="1182" spans="1:16" ht="15.75" hidden="1" outlineLevel="1">
      <c r="A1182" s="185">
        <f t="shared" si="384"/>
        <v>11.2</v>
      </c>
      <c r="B1182" s="186" t="str">
        <f t="shared" si="383"/>
        <v>Colony Internal Roads at BTPS, Deepnagar</v>
      </c>
      <c r="C1182" s="45" t="str">
        <f t="shared" si="394"/>
        <v>MERC/CAPEX/20172018/0221</v>
      </c>
      <c r="D1182" s="160">
        <f t="shared" si="394"/>
        <v>43143</v>
      </c>
      <c r="E1182" s="110">
        <f t="shared" si="394"/>
        <v>3.85</v>
      </c>
      <c r="F1182" s="109">
        <f t="shared" si="386"/>
        <v>3.2500731940000001</v>
      </c>
      <c r="G1182" s="109">
        <f t="shared" si="387"/>
        <v>3.2514022229999999</v>
      </c>
      <c r="H1182" s="110">
        <f t="shared" si="388"/>
        <v>-1.3290289999998706E-3</v>
      </c>
      <c r="I1182" s="109">
        <f>'F4.2'!Z32</f>
        <v>0</v>
      </c>
      <c r="J1182" s="109">
        <f>'F4.2'!AY32</f>
        <v>0</v>
      </c>
      <c r="K1182" s="110"/>
      <c r="L1182" s="110"/>
      <c r="M1182" s="110">
        <f t="shared" si="393"/>
        <v>0</v>
      </c>
      <c r="N1182" s="110">
        <f t="shared" si="390"/>
        <v>-1.3290289999998706E-3</v>
      </c>
      <c r="O1182" s="173">
        <f t="shared" si="391"/>
        <v>0</v>
      </c>
      <c r="P1182" s="174">
        <f t="shared" si="392"/>
        <v>0</v>
      </c>
    </row>
    <row r="1183" spans="1:16" ht="15.75" hidden="1" outlineLevel="1">
      <c r="A1183" s="185">
        <f t="shared" si="384"/>
        <v>11.3</v>
      </c>
      <c r="B1183" s="186" t="str">
        <f t="shared" si="383"/>
        <v>Water supply , sanitary &amp; drainage works at BTPS, Deepnagar</v>
      </c>
      <c r="C1183" s="45" t="str">
        <f t="shared" si="394"/>
        <v>MERC/CAPEX/20172018/0221</v>
      </c>
      <c r="D1183" s="160">
        <f t="shared" si="394"/>
        <v>43143</v>
      </c>
      <c r="E1183" s="110">
        <f t="shared" si="394"/>
        <v>7.3</v>
      </c>
      <c r="F1183" s="109">
        <f t="shared" si="386"/>
        <v>5.8360794</v>
      </c>
      <c r="G1183" s="109">
        <f t="shared" si="387"/>
        <v>5.8108501159999992</v>
      </c>
      <c r="H1183" s="110">
        <f t="shared" si="388"/>
        <v>2.5229284000000796E-2</v>
      </c>
      <c r="I1183" s="109">
        <f>'F4.2'!Z33</f>
        <v>0</v>
      </c>
      <c r="J1183" s="109">
        <f>'F4.2'!AY33</f>
        <v>0</v>
      </c>
      <c r="K1183" s="110"/>
      <c r="L1183" s="110"/>
      <c r="M1183" s="110">
        <f t="shared" si="393"/>
        <v>0</v>
      </c>
      <c r="N1183" s="110">
        <f t="shared" si="390"/>
        <v>2.5229284000000796E-2</v>
      </c>
      <c r="O1183" s="173">
        <f t="shared" si="391"/>
        <v>0</v>
      </c>
      <c r="P1183" s="174">
        <f t="shared" si="392"/>
        <v>0</v>
      </c>
    </row>
    <row r="1184" spans="1:16" ht="15.75" hidden="1" outlineLevel="1">
      <c r="A1184" s="185">
        <f t="shared" si="384"/>
        <v>11.4</v>
      </c>
      <c r="B1184" s="186" t="str">
        <f t="shared" si="383"/>
        <v>Plinth protection to existing buildings at BTPS, Deepnagar</v>
      </c>
      <c r="C1184" s="45" t="str">
        <f t="shared" si="394"/>
        <v>MERC/CAPEX/20172018/0221</v>
      </c>
      <c r="D1184" s="160">
        <f t="shared" si="394"/>
        <v>43143</v>
      </c>
      <c r="E1184" s="110">
        <f t="shared" si="394"/>
        <v>1.1631259999999999</v>
      </c>
      <c r="F1184" s="109">
        <f t="shared" si="386"/>
        <v>0.91823160000000004</v>
      </c>
      <c r="G1184" s="109">
        <f t="shared" si="387"/>
        <v>0.91823162200000008</v>
      </c>
      <c r="H1184" s="110">
        <f t="shared" si="388"/>
        <v>-2.2000000043931323E-8</v>
      </c>
      <c r="I1184" s="109">
        <f>'F4.2'!Z34</f>
        <v>0</v>
      </c>
      <c r="J1184" s="109">
        <f>'F4.2'!AY34</f>
        <v>0</v>
      </c>
      <c r="K1184" s="110"/>
      <c r="L1184" s="110"/>
      <c r="M1184" s="110">
        <f t="shared" si="393"/>
        <v>0</v>
      </c>
      <c r="N1184" s="110">
        <f t="shared" si="390"/>
        <v>-2.2000000043931323E-8</v>
      </c>
      <c r="O1184" s="173">
        <f t="shared" si="391"/>
        <v>0</v>
      </c>
      <c r="P1184" s="174">
        <f t="shared" si="392"/>
        <v>0</v>
      </c>
    </row>
    <row r="1185" spans="1:16" ht="47.25" hidden="1" outlineLevel="1">
      <c r="A1185" s="177">
        <f t="shared" si="384"/>
        <v>12</v>
      </c>
      <c r="B1185" s="178" t="str">
        <f t="shared" si="383"/>
        <v>Pipeline from River Water Pump House (RWPH) to aquaduct over Bhogawati River and Other allied power house road works under DPR scheme at BTPS, Bhusawal</v>
      </c>
      <c r="C1185" s="40" t="str">
        <f t="shared" si="394"/>
        <v>MERC/CAPEX/2018-2019/0104</v>
      </c>
      <c r="D1185" s="159">
        <f t="shared" si="394"/>
        <v>43559</v>
      </c>
      <c r="E1185" s="109">
        <f t="shared" si="394"/>
        <v>13.1172</v>
      </c>
      <c r="F1185" s="109">
        <f t="shared" si="386"/>
        <v>0</v>
      </c>
      <c r="G1185" s="109">
        <f t="shared" si="387"/>
        <v>0</v>
      </c>
      <c r="H1185" s="109">
        <f t="shared" si="388"/>
        <v>0</v>
      </c>
      <c r="I1185" s="109">
        <f>'F4.2'!Z35</f>
        <v>0</v>
      </c>
      <c r="J1185" s="109">
        <f>'F4.2'!AY35</f>
        <v>0</v>
      </c>
      <c r="K1185" s="109"/>
      <c r="L1185" s="109"/>
      <c r="M1185" s="109">
        <f t="shared" si="393"/>
        <v>0</v>
      </c>
      <c r="N1185" s="109">
        <f t="shared" si="390"/>
        <v>0</v>
      </c>
      <c r="O1185" s="173">
        <f t="shared" si="391"/>
        <v>0</v>
      </c>
      <c r="P1185" s="174">
        <f t="shared" si="392"/>
        <v>0</v>
      </c>
    </row>
    <row r="1186" spans="1:16" ht="47.25" hidden="1" outlineLevel="1">
      <c r="A1186" s="263">
        <f t="shared" si="384"/>
        <v>12.1</v>
      </c>
      <c r="B1186" s="264" t="str">
        <f t="shared" si="383"/>
        <v>Providing supplying laying, jointing, testing and commissioning of 1650 mm Ø ID 8 mm thick M.S. pipeline for raw water supply from RWPH to aquaduct over Bhogawati river at, BTPS, Bhusawal.</v>
      </c>
      <c r="C1186" s="45" t="str">
        <f t="shared" si="394"/>
        <v>MERC/CAPEX/2018-2019/0104</v>
      </c>
      <c r="D1186" s="160">
        <f t="shared" si="394"/>
        <v>43559</v>
      </c>
      <c r="E1186" s="110">
        <f t="shared" si="394"/>
        <v>7.2569999999999997</v>
      </c>
      <c r="F1186" s="109">
        <f t="shared" si="386"/>
        <v>0</v>
      </c>
      <c r="G1186" s="109">
        <f t="shared" si="387"/>
        <v>0</v>
      </c>
      <c r="H1186" s="110">
        <f t="shared" si="388"/>
        <v>0</v>
      </c>
      <c r="I1186" s="109">
        <f>'F4.2'!Z36</f>
        <v>0</v>
      </c>
      <c r="J1186" s="109">
        <f>'F4.2'!AY36</f>
        <v>0</v>
      </c>
      <c r="K1186" s="110"/>
      <c r="L1186" s="110"/>
      <c r="M1186" s="110">
        <f t="shared" si="393"/>
        <v>0</v>
      </c>
      <c r="N1186" s="110">
        <f t="shared" si="390"/>
        <v>0</v>
      </c>
      <c r="O1186" s="173">
        <f t="shared" si="391"/>
        <v>0</v>
      </c>
      <c r="P1186" s="174">
        <f t="shared" si="392"/>
        <v>0</v>
      </c>
    </row>
    <row r="1187" spans="1:16" ht="31.5" hidden="1" outlineLevel="1">
      <c r="A1187" s="263">
        <f t="shared" si="384"/>
        <v>12.2</v>
      </c>
      <c r="B1187" s="264" t="str">
        <f t="shared" si="383"/>
        <v>Construction of WBM and Bituminous road along inlet &amp; outlet canals and concreate road along periphery of Major store at BTPS, Bhusawal.</v>
      </c>
      <c r="C1187" s="45" t="str">
        <f t="shared" si="394"/>
        <v>MERC/CAPEX/2018-2019/0104</v>
      </c>
      <c r="D1187" s="160">
        <f t="shared" si="394"/>
        <v>43559</v>
      </c>
      <c r="E1187" s="110">
        <f t="shared" si="394"/>
        <v>4.22</v>
      </c>
      <c r="F1187" s="109">
        <f t="shared" si="386"/>
        <v>3.8304708600000001</v>
      </c>
      <c r="G1187" s="109">
        <f t="shared" si="387"/>
        <v>3.8304708869999997</v>
      </c>
      <c r="H1187" s="110">
        <f t="shared" si="388"/>
        <v>-2.6999999569454758E-8</v>
      </c>
      <c r="I1187" s="109">
        <f>'F4.2'!Z37</f>
        <v>0</v>
      </c>
      <c r="J1187" s="109">
        <f>'F4.2'!AY37</f>
        <v>0</v>
      </c>
      <c r="K1187" s="110"/>
      <c r="L1187" s="110"/>
      <c r="M1187" s="110">
        <f t="shared" si="393"/>
        <v>0</v>
      </c>
      <c r="N1187" s="110">
        <f t="shared" si="390"/>
        <v>-2.6999999569454758E-8</v>
      </c>
      <c r="O1187" s="173">
        <f t="shared" si="391"/>
        <v>0</v>
      </c>
      <c r="P1187" s="174">
        <f t="shared" si="392"/>
        <v>0</v>
      </c>
    </row>
    <row r="1188" spans="1:16" ht="31.5" hidden="1" outlineLevel="1">
      <c r="A1188" s="185">
        <f t="shared" si="384"/>
        <v>12.3</v>
      </c>
      <c r="B1188" s="186" t="str">
        <f t="shared" si="383"/>
        <v>Work of construction of self-supporting steel roofing system for a major store godown shed of span 25M at BTPS, Deepnagar.</v>
      </c>
      <c r="C1188" s="45" t="str">
        <f t="shared" si="394"/>
        <v>MERC/CAPEX/2018-2019/0104</v>
      </c>
      <c r="D1188" s="160">
        <f t="shared" si="394"/>
        <v>43559</v>
      </c>
      <c r="E1188" s="110">
        <f t="shared" si="394"/>
        <v>1.6401999999999999</v>
      </c>
      <c r="F1188" s="109">
        <f t="shared" si="386"/>
        <v>0.27</v>
      </c>
      <c r="G1188" s="109">
        <f t="shared" si="387"/>
        <v>1.6376399460000002</v>
      </c>
      <c r="H1188" s="110">
        <f t="shared" si="388"/>
        <v>-1.3676399460000002</v>
      </c>
      <c r="I1188" s="109">
        <f>'F4.2'!Z38</f>
        <v>0</v>
      </c>
      <c r="J1188" s="109">
        <f>'F4.2'!AY38</f>
        <v>0</v>
      </c>
      <c r="K1188" s="110"/>
      <c r="L1188" s="110"/>
      <c r="M1188" s="110">
        <f t="shared" si="393"/>
        <v>0</v>
      </c>
      <c r="N1188" s="110">
        <f t="shared" si="390"/>
        <v>-1.3676399460000002</v>
      </c>
      <c r="O1188" s="173">
        <f t="shared" si="391"/>
        <v>0</v>
      </c>
      <c r="P1188" s="174">
        <f t="shared" si="392"/>
        <v>0</v>
      </c>
    </row>
    <row r="1189" spans="1:16" ht="15.75" hidden="1" outlineLevel="1">
      <c r="A1189" s="263">
        <f t="shared" si="384"/>
        <v>0</v>
      </c>
      <c r="B1189" s="264" t="str">
        <f t="shared" si="383"/>
        <v>IDC</v>
      </c>
      <c r="C1189" s="45" t="str">
        <f t="shared" si="394"/>
        <v>MERC/CAPEX/2018-2019/0104</v>
      </c>
      <c r="D1189" s="160">
        <f t="shared" si="394"/>
        <v>43559</v>
      </c>
      <c r="E1189" s="110">
        <f t="shared" si="394"/>
        <v>0</v>
      </c>
      <c r="F1189" s="109">
        <f t="shared" si="386"/>
        <v>0.14917520000000001</v>
      </c>
      <c r="G1189" s="109">
        <f t="shared" si="387"/>
        <v>0.14917520000000001</v>
      </c>
      <c r="H1189" s="110">
        <f t="shared" si="388"/>
        <v>0</v>
      </c>
      <c r="I1189" s="109">
        <f>'F4.2'!Z39</f>
        <v>0</v>
      </c>
      <c r="J1189" s="109">
        <f>'F4.2'!AY39</f>
        <v>0</v>
      </c>
      <c r="K1189" s="110"/>
      <c r="L1189" s="110"/>
      <c r="M1189" s="110">
        <f t="shared" si="393"/>
        <v>0</v>
      </c>
      <c r="N1189" s="110">
        <f t="shared" si="390"/>
        <v>0</v>
      </c>
      <c r="O1189" s="173">
        <f t="shared" si="391"/>
        <v>0</v>
      </c>
      <c r="P1189" s="174">
        <f t="shared" si="392"/>
        <v>0</v>
      </c>
    </row>
    <row r="1190" spans="1:16" ht="47.25" hidden="1" outlineLevel="1">
      <c r="A1190" s="177">
        <f t="shared" si="384"/>
        <v>13</v>
      </c>
      <c r="B1190" s="178" t="str">
        <f t="shared" ref="B1190:B1221" si="395">B960</f>
        <v>Supply, erection, commissioning &amp; site testing of 220 V, 2035 AH, Station Battery Sets (4 Nos.) and 24 V, 2250 AH, SG/TG &amp; BOP Battery Sets (8 Nos.) for U# 4 &amp; 5 along with accessories at 2 x 500 MW BTPS, Bhusawal</v>
      </c>
      <c r="C1190" s="40" t="str">
        <f t="shared" si="394"/>
        <v>MERC/CAPEX/2017-2018/1226</v>
      </c>
      <c r="D1190" s="159">
        <f t="shared" si="394"/>
        <v>43322</v>
      </c>
      <c r="E1190" s="109">
        <f t="shared" si="394"/>
        <v>11.59</v>
      </c>
      <c r="F1190" s="109">
        <f t="shared" si="386"/>
        <v>0</v>
      </c>
      <c r="G1190" s="109">
        <f t="shared" si="387"/>
        <v>0</v>
      </c>
      <c r="H1190" s="109">
        <f t="shared" si="388"/>
        <v>0</v>
      </c>
      <c r="I1190" s="109">
        <f>'F4.2'!Z40</f>
        <v>0</v>
      </c>
      <c r="J1190" s="109">
        <f>'F4.2'!AY40</f>
        <v>0</v>
      </c>
      <c r="K1190" s="109"/>
      <c r="L1190" s="109"/>
      <c r="M1190" s="109">
        <f t="shared" si="393"/>
        <v>0</v>
      </c>
      <c r="N1190" s="109">
        <f t="shared" si="390"/>
        <v>0</v>
      </c>
      <c r="O1190" s="173">
        <f t="shared" si="391"/>
        <v>0</v>
      </c>
      <c r="P1190" s="174">
        <f t="shared" si="392"/>
        <v>0</v>
      </c>
    </row>
    <row r="1191" spans="1:16" ht="47.25" hidden="1" outlineLevel="1">
      <c r="A1191" s="185">
        <f t="shared" si="384"/>
        <v>13.1</v>
      </c>
      <c r="B1191" s="186" t="str">
        <f t="shared" si="395"/>
        <v>Supply, erection, commissioning &amp; site testing of 220V, 2035 AH Station Battery Sets (02 Nos.) and 24V, 2250AH, SG/TG &amp; BOP Battery Set (04 Nos.) along with accessories for Unit No.5 at BTPS 2x500MW.</v>
      </c>
      <c r="C1191" s="45" t="str">
        <f t="shared" si="394"/>
        <v>MERC/CAPEX/2017-2018/1226</v>
      </c>
      <c r="D1191" s="160">
        <f t="shared" si="394"/>
        <v>43322</v>
      </c>
      <c r="E1191" s="110">
        <f t="shared" si="394"/>
        <v>5.7949999999999999</v>
      </c>
      <c r="F1191" s="109">
        <f t="shared" si="386"/>
        <v>6.3739579500000003</v>
      </c>
      <c r="G1191" s="109">
        <f t="shared" si="387"/>
        <v>6.3739579500000003</v>
      </c>
      <c r="H1191" s="110">
        <f t="shared" si="388"/>
        <v>0</v>
      </c>
      <c r="I1191" s="109">
        <f>'F4.2'!Z41</f>
        <v>0</v>
      </c>
      <c r="J1191" s="109">
        <f>'F4.2'!AY41</f>
        <v>0</v>
      </c>
      <c r="K1191" s="110"/>
      <c r="L1191" s="110"/>
      <c r="M1191" s="110">
        <f t="shared" si="393"/>
        <v>0</v>
      </c>
      <c r="N1191" s="110">
        <f t="shared" si="390"/>
        <v>0</v>
      </c>
      <c r="O1191" s="173">
        <f t="shared" si="391"/>
        <v>0</v>
      </c>
      <c r="P1191" s="174">
        <f t="shared" si="392"/>
        <v>0</v>
      </c>
    </row>
    <row r="1192" spans="1:16" ht="47.25" hidden="1" outlineLevel="1">
      <c r="A1192" s="185">
        <f t="shared" ref="A1192:A1223" si="396">A962</f>
        <v>13.2</v>
      </c>
      <c r="B1192" s="186" t="str">
        <f t="shared" si="395"/>
        <v>Supply, erection, commissioning &amp; site testing of 220V, 2035 AH Station Battery Sets (02 Nos.) and 24V, 2250AH, SG/TG &amp; BOP Battery Set (04 Nos.) along with accessories for Unit No.4 at BTPS 2x500MW.</v>
      </c>
      <c r="C1192" s="45" t="str">
        <f t="shared" si="394"/>
        <v>MERC/CAPEX/2017-2018/1226</v>
      </c>
      <c r="D1192" s="160">
        <f t="shared" si="394"/>
        <v>43322</v>
      </c>
      <c r="E1192" s="110">
        <f t="shared" si="394"/>
        <v>5.7949999999999999</v>
      </c>
      <c r="F1192" s="109">
        <f t="shared" ref="F1192:F1223" si="397">F962+I962</f>
        <v>6.3227326000000001</v>
      </c>
      <c r="G1192" s="109">
        <f t="shared" ref="G1192:G1223" si="398">G962+M962</f>
        <v>6.3227326000000001</v>
      </c>
      <c r="H1192" s="110">
        <f t="shared" si="388"/>
        <v>0</v>
      </c>
      <c r="I1192" s="109">
        <f>'F4.2'!Z42</f>
        <v>0</v>
      </c>
      <c r="J1192" s="109">
        <f>'F4.2'!AY42</f>
        <v>0</v>
      </c>
      <c r="K1192" s="110"/>
      <c r="L1192" s="110"/>
      <c r="M1192" s="110">
        <f t="shared" si="393"/>
        <v>0</v>
      </c>
      <c r="N1192" s="110">
        <f t="shared" si="390"/>
        <v>0</v>
      </c>
      <c r="O1192" s="173">
        <f t="shared" si="391"/>
        <v>0</v>
      </c>
      <c r="P1192" s="174">
        <f t="shared" si="392"/>
        <v>0</v>
      </c>
    </row>
    <row r="1193" spans="1:16" ht="31.5" hidden="1" outlineLevel="1">
      <c r="A1193" s="177">
        <f t="shared" si="396"/>
        <v>15</v>
      </c>
      <c r="B1193" s="178" t="str">
        <f t="shared" si="395"/>
        <v>Flue Gas Desulphurization (FGD) System for 500 MW Units (Total 8 Nos) of MSPGCL</v>
      </c>
      <c r="C1193" s="40" t="str">
        <f t="shared" si="394"/>
        <v>MERC/CAPEX/2020-2021/WFH/SBR/45</v>
      </c>
      <c r="D1193" s="159">
        <f t="shared" si="394"/>
        <v>44232</v>
      </c>
      <c r="E1193" s="109">
        <f t="shared" si="394"/>
        <v>869.5</v>
      </c>
      <c r="F1193" s="109">
        <f t="shared" si="397"/>
        <v>0</v>
      </c>
      <c r="G1193" s="109">
        <f t="shared" si="398"/>
        <v>0</v>
      </c>
      <c r="H1193" s="109">
        <f t="shared" si="388"/>
        <v>0</v>
      </c>
      <c r="I1193" s="109">
        <f>'F4.2'!Z43</f>
        <v>0</v>
      </c>
      <c r="J1193" s="109">
        <f>'F4.2'!AY43</f>
        <v>0</v>
      </c>
      <c r="K1193" s="109"/>
      <c r="L1193" s="109"/>
      <c r="M1193" s="109">
        <f t="shared" si="393"/>
        <v>0</v>
      </c>
      <c r="N1193" s="109">
        <f t="shared" si="390"/>
        <v>0</v>
      </c>
      <c r="O1193" s="173">
        <f t="shared" si="391"/>
        <v>0</v>
      </c>
      <c r="P1193" s="174">
        <f t="shared" si="392"/>
        <v>0</v>
      </c>
    </row>
    <row r="1194" spans="1:16" ht="31.5" hidden="1" outlineLevel="1">
      <c r="A1194" s="194">
        <f t="shared" si="396"/>
        <v>15.1</v>
      </c>
      <c r="B1194" s="195" t="str">
        <f t="shared" si="395"/>
        <v>Flue Gas Desulphurization (FGD) System for Bhusawal Unit 4-5</v>
      </c>
      <c r="C1194" s="49" t="str">
        <f t="shared" si="394"/>
        <v>MERC/CAPEX/2020-2021/WFH/SBR/45</v>
      </c>
      <c r="D1194" s="160">
        <f t="shared" si="394"/>
        <v>44232</v>
      </c>
      <c r="E1194" s="111">
        <f t="shared" si="394"/>
        <v>830.4</v>
      </c>
      <c r="F1194" s="109">
        <f t="shared" si="397"/>
        <v>849.16000000000008</v>
      </c>
      <c r="G1194" s="109">
        <f t="shared" si="398"/>
        <v>849.16000000000008</v>
      </c>
      <c r="H1194" s="111">
        <f t="shared" si="388"/>
        <v>0</v>
      </c>
      <c r="I1194" s="109">
        <f>'F4.2'!Z44</f>
        <v>0</v>
      </c>
      <c r="J1194" s="109">
        <f>'F4.2'!AY44</f>
        <v>0</v>
      </c>
      <c r="K1194" s="111"/>
      <c r="L1194" s="111"/>
      <c r="M1194" s="111">
        <f t="shared" si="393"/>
        <v>0</v>
      </c>
      <c r="N1194" s="111">
        <f t="shared" si="390"/>
        <v>0</v>
      </c>
      <c r="O1194" s="173">
        <f t="shared" si="391"/>
        <v>0</v>
      </c>
      <c r="P1194" s="174">
        <f t="shared" si="392"/>
        <v>0</v>
      </c>
    </row>
    <row r="1195" spans="1:16" ht="31.5" hidden="1" outlineLevel="1">
      <c r="A1195" s="194">
        <f t="shared" si="396"/>
        <v>0</v>
      </c>
      <c r="B1195" s="199" t="str">
        <f t="shared" si="395"/>
        <v>IDC</v>
      </c>
      <c r="C1195" s="49" t="str">
        <f t="shared" si="394"/>
        <v>MERC/CAPEX/2020-2021/WFH/SBR/45</v>
      </c>
      <c r="D1195" s="160">
        <f t="shared" si="394"/>
        <v>44232</v>
      </c>
      <c r="E1195" s="111">
        <f t="shared" si="394"/>
        <v>39.1</v>
      </c>
      <c r="F1195" s="109">
        <f t="shared" si="397"/>
        <v>0</v>
      </c>
      <c r="G1195" s="109">
        <f t="shared" si="398"/>
        <v>0</v>
      </c>
      <c r="H1195" s="111">
        <f t="shared" si="388"/>
        <v>0</v>
      </c>
      <c r="I1195" s="109">
        <f>'F4.2'!Z45</f>
        <v>0</v>
      </c>
      <c r="J1195" s="109">
        <f>'F4.2'!AY45</f>
        <v>0</v>
      </c>
      <c r="K1195" s="111"/>
      <c r="L1195" s="111"/>
      <c r="M1195" s="111">
        <f t="shared" si="393"/>
        <v>0</v>
      </c>
      <c r="N1195" s="111">
        <f t="shared" si="390"/>
        <v>0</v>
      </c>
      <c r="O1195" s="173">
        <f t="shared" si="391"/>
        <v>0</v>
      </c>
      <c r="P1195" s="174">
        <f t="shared" si="392"/>
        <v>0</v>
      </c>
    </row>
    <row r="1196" spans="1:16" ht="31.5" hidden="1" outlineLevel="1">
      <c r="A1196" s="177">
        <f t="shared" si="396"/>
        <v>16</v>
      </c>
      <c r="B1196" s="178" t="str">
        <f t="shared" si="395"/>
        <v>Procurement of two BFP Cartridges &amp; one rotor of Turbine driven BFP &amp; at 500MW BTPS, Bhusawal</v>
      </c>
      <c r="C1196" s="40" t="str">
        <f t="shared" si="394"/>
        <v>MERC/CAPEX/2020-2021/WFO/SBR/49</v>
      </c>
      <c r="D1196" s="159">
        <f t="shared" si="394"/>
        <v>44263</v>
      </c>
      <c r="E1196" s="109">
        <f t="shared" si="394"/>
        <v>10.520000000000001</v>
      </c>
      <c r="F1196" s="109">
        <f t="shared" si="397"/>
        <v>0</v>
      </c>
      <c r="G1196" s="109">
        <f t="shared" si="398"/>
        <v>0</v>
      </c>
      <c r="H1196" s="109">
        <f t="shared" si="388"/>
        <v>0</v>
      </c>
      <c r="I1196" s="109">
        <f>'F4.2'!Z46</f>
        <v>0</v>
      </c>
      <c r="J1196" s="109">
        <f>'F4.2'!AY46</f>
        <v>0</v>
      </c>
      <c r="K1196" s="109"/>
      <c r="L1196" s="109"/>
      <c r="M1196" s="109">
        <f t="shared" si="393"/>
        <v>0</v>
      </c>
      <c r="N1196" s="109">
        <f t="shared" si="390"/>
        <v>0</v>
      </c>
      <c r="O1196" s="173">
        <f t="shared" si="391"/>
        <v>0</v>
      </c>
      <c r="P1196" s="174">
        <f t="shared" si="392"/>
        <v>0</v>
      </c>
    </row>
    <row r="1197" spans="1:16" ht="31.5" hidden="1" outlineLevel="1">
      <c r="A1197" s="194">
        <f t="shared" si="396"/>
        <v>16.100000000000001</v>
      </c>
      <c r="B1197" s="199" t="str">
        <f t="shared" si="395"/>
        <v>Procurement of two BFP Cartridges at 500MW BTPS, Bhusawal</v>
      </c>
      <c r="C1197" s="49" t="str">
        <f t="shared" si="394"/>
        <v>MERC/CAPEX/2020-2021/WFO/SBR/49</v>
      </c>
      <c r="D1197" s="160">
        <f t="shared" si="394"/>
        <v>44263</v>
      </c>
      <c r="E1197" s="111">
        <f t="shared" si="394"/>
        <v>3.84</v>
      </c>
      <c r="F1197" s="109">
        <f t="shared" si="397"/>
        <v>2.2399997760000003</v>
      </c>
      <c r="G1197" s="109">
        <f t="shared" si="398"/>
        <v>2.2399997760000003</v>
      </c>
      <c r="H1197" s="111">
        <f t="shared" si="388"/>
        <v>0</v>
      </c>
      <c r="I1197" s="109">
        <f>'F4.2'!Z47</f>
        <v>0</v>
      </c>
      <c r="J1197" s="109">
        <f>'F4.2'!AY47</f>
        <v>0</v>
      </c>
      <c r="K1197" s="111"/>
      <c r="L1197" s="111"/>
      <c r="M1197" s="111">
        <f t="shared" si="393"/>
        <v>0</v>
      </c>
      <c r="N1197" s="111">
        <f t="shared" si="390"/>
        <v>0</v>
      </c>
      <c r="O1197" s="173">
        <f t="shared" si="391"/>
        <v>0</v>
      </c>
      <c r="P1197" s="174">
        <f t="shared" si="392"/>
        <v>0</v>
      </c>
    </row>
    <row r="1198" spans="1:16" ht="31.5" hidden="1" outlineLevel="1">
      <c r="A1198" s="194">
        <f t="shared" si="396"/>
        <v>16.2</v>
      </c>
      <c r="B1198" s="199" t="str">
        <f t="shared" si="395"/>
        <v>Procurement of one rotor of Turbine driven BFP at 500MW BTPS, Bhusawal</v>
      </c>
      <c r="C1198" s="49" t="str">
        <f t="shared" si="394"/>
        <v>MERC/CAPEX/2020-2021/WFO/SBR/49</v>
      </c>
      <c r="D1198" s="160">
        <f t="shared" si="394"/>
        <v>44263</v>
      </c>
      <c r="E1198" s="111">
        <f t="shared" si="394"/>
        <v>6.46</v>
      </c>
      <c r="F1198" s="109">
        <f t="shared" si="397"/>
        <v>7.6135872999999998</v>
      </c>
      <c r="G1198" s="109">
        <f t="shared" si="398"/>
        <v>7.6135872999999998</v>
      </c>
      <c r="H1198" s="111">
        <f t="shared" si="388"/>
        <v>0</v>
      </c>
      <c r="I1198" s="109">
        <f>'F4.2'!Z48</f>
        <v>0</v>
      </c>
      <c r="J1198" s="109">
        <f>'F4.2'!AY48</f>
        <v>0</v>
      </c>
      <c r="K1198" s="111"/>
      <c r="L1198" s="111"/>
      <c r="M1198" s="111">
        <f t="shared" si="393"/>
        <v>0</v>
      </c>
      <c r="N1198" s="111">
        <f t="shared" si="390"/>
        <v>0</v>
      </c>
      <c r="O1198" s="173">
        <f t="shared" si="391"/>
        <v>0</v>
      </c>
      <c r="P1198" s="174">
        <f t="shared" si="392"/>
        <v>0</v>
      </c>
    </row>
    <row r="1199" spans="1:16" ht="31.5" hidden="1" outlineLevel="1">
      <c r="A1199" s="194">
        <f t="shared" si="396"/>
        <v>0</v>
      </c>
      <c r="B1199" s="199" t="str">
        <f t="shared" si="395"/>
        <v>IDC</v>
      </c>
      <c r="C1199" s="49" t="str">
        <f t="shared" si="394"/>
        <v>MERC/CAPEX/2020-2021/WFO/SBR/49</v>
      </c>
      <c r="D1199" s="160">
        <f t="shared" si="394"/>
        <v>44263</v>
      </c>
      <c r="E1199" s="111">
        <f t="shared" si="394"/>
        <v>0.22</v>
      </c>
      <c r="F1199" s="109">
        <f t="shared" si="397"/>
        <v>0</v>
      </c>
      <c r="G1199" s="109">
        <f t="shared" si="398"/>
        <v>0</v>
      </c>
      <c r="H1199" s="111">
        <f t="shared" si="388"/>
        <v>0</v>
      </c>
      <c r="I1199" s="109">
        <f>'F4.2'!Z49</f>
        <v>0</v>
      </c>
      <c r="J1199" s="109">
        <f>'F4.2'!AY49</f>
        <v>0</v>
      </c>
      <c r="K1199" s="111"/>
      <c r="L1199" s="111"/>
      <c r="M1199" s="111">
        <f t="shared" si="393"/>
        <v>0</v>
      </c>
      <c r="N1199" s="111">
        <f t="shared" si="390"/>
        <v>0</v>
      </c>
      <c r="O1199" s="173">
        <f t="shared" si="391"/>
        <v>0</v>
      </c>
      <c r="P1199" s="174">
        <f t="shared" si="392"/>
        <v>0</v>
      </c>
    </row>
    <row r="1200" spans="1:16" ht="31.5" hidden="1" outlineLevel="1">
      <c r="A1200" s="177">
        <f t="shared" si="396"/>
        <v>17</v>
      </c>
      <c r="B1200" s="178" t="str">
        <f t="shared" si="395"/>
        <v>CHP Improvement Schemes at 2X500MW, BTPS, Bhusawal</v>
      </c>
      <c r="C1200" s="40" t="str">
        <f t="shared" ref="C1200:E1219" si="399">C970</f>
        <v>MERC/CAPEX/2020-2021/WFH/SBR/09</v>
      </c>
      <c r="D1200" s="159">
        <f t="shared" si="399"/>
        <v>44357</v>
      </c>
      <c r="E1200" s="109">
        <f t="shared" si="399"/>
        <v>21.22</v>
      </c>
      <c r="F1200" s="109">
        <f t="shared" si="397"/>
        <v>0</v>
      </c>
      <c r="G1200" s="109">
        <f t="shared" si="398"/>
        <v>0</v>
      </c>
      <c r="H1200" s="109">
        <f t="shared" si="388"/>
        <v>0</v>
      </c>
      <c r="I1200" s="109">
        <f>'F4.2'!Z50</f>
        <v>0</v>
      </c>
      <c r="J1200" s="109">
        <f>'F4.2'!AY50</f>
        <v>0</v>
      </c>
      <c r="K1200" s="109"/>
      <c r="L1200" s="109"/>
      <c r="M1200" s="109">
        <f t="shared" si="393"/>
        <v>0</v>
      </c>
      <c r="N1200" s="109">
        <f t="shared" si="390"/>
        <v>0</v>
      </c>
      <c r="O1200" s="173">
        <f t="shared" si="391"/>
        <v>0</v>
      </c>
      <c r="P1200" s="174">
        <f t="shared" si="392"/>
        <v>0</v>
      </c>
    </row>
    <row r="1201" spans="1:16" ht="31.5" hidden="1" outlineLevel="1">
      <c r="A1201" s="194">
        <f t="shared" si="396"/>
        <v>17.100000000000001</v>
      </c>
      <c r="B1201" s="199" t="str">
        <f t="shared" si="395"/>
        <v>Revamping of Apron Feeder in CHP at 2X500MW, BTPS</v>
      </c>
      <c r="C1201" s="49" t="str">
        <f t="shared" si="399"/>
        <v>MERC/CAPEX/2020-2021/WFH/SBR/09</v>
      </c>
      <c r="D1201" s="160">
        <f t="shared" si="399"/>
        <v>44357</v>
      </c>
      <c r="E1201" s="111">
        <f t="shared" si="399"/>
        <v>4.67</v>
      </c>
      <c r="F1201" s="109">
        <f t="shared" si="397"/>
        <v>4.6492000000000004</v>
      </c>
      <c r="G1201" s="109">
        <f t="shared" si="398"/>
        <v>4.6492000000000004</v>
      </c>
      <c r="H1201" s="111">
        <f t="shared" si="388"/>
        <v>0</v>
      </c>
      <c r="I1201" s="109">
        <f>'F4.2'!Z51</f>
        <v>0</v>
      </c>
      <c r="J1201" s="109">
        <f>'F4.2'!AY51</f>
        <v>0</v>
      </c>
      <c r="K1201" s="111"/>
      <c r="L1201" s="111"/>
      <c r="M1201" s="111">
        <f t="shared" si="393"/>
        <v>0</v>
      </c>
      <c r="N1201" s="111">
        <f t="shared" si="390"/>
        <v>0</v>
      </c>
      <c r="O1201" s="173">
        <f t="shared" si="391"/>
        <v>0</v>
      </c>
      <c r="P1201" s="174">
        <f t="shared" si="392"/>
        <v>0</v>
      </c>
    </row>
    <row r="1202" spans="1:16" ht="31.5" hidden="1" outlineLevel="1">
      <c r="A1202" s="194">
        <f t="shared" si="396"/>
        <v>17.2</v>
      </c>
      <c r="B1202" s="199" t="str">
        <f t="shared" si="395"/>
        <v>Design, engineering, manufacturing, supply, Erection and commissioning of short conveyor from stack yard to belt feeder 112 in CHP 2x500MW BTPS.</v>
      </c>
      <c r="C1202" s="49" t="str">
        <f t="shared" si="399"/>
        <v>MERC/CAPEX/2020-2021/WFH/SBR/09</v>
      </c>
      <c r="D1202" s="160">
        <f t="shared" si="399"/>
        <v>44357</v>
      </c>
      <c r="E1202" s="111">
        <f t="shared" si="399"/>
        <v>3.53</v>
      </c>
      <c r="F1202" s="109">
        <f t="shared" si="397"/>
        <v>3.9647536259999998</v>
      </c>
      <c r="G1202" s="109">
        <f t="shared" si="398"/>
        <v>3.9647536259999998</v>
      </c>
      <c r="H1202" s="111">
        <f t="shared" si="388"/>
        <v>0</v>
      </c>
      <c r="I1202" s="109">
        <f>'F4.2'!Z52</f>
        <v>0</v>
      </c>
      <c r="J1202" s="109">
        <f>'F4.2'!AY52</f>
        <v>0</v>
      </c>
      <c r="K1202" s="111"/>
      <c r="L1202" s="111"/>
      <c r="M1202" s="111">
        <f t="shared" si="393"/>
        <v>0</v>
      </c>
      <c r="N1202" s="111">
        <f t="shared" si="390"/>
        <v>0</v>
      </c>
      <c r="O1202" s="173">
        <f t="shared" si="391"/>
        <v>0</v>
      </c>
      <c r="P1202" s="174">
        <f t="shared" si="392"/>
        <v>0</v>
      </c>
    </row>
    <row r="1203" spans="1:16" ht="31.5" hidden="1" outlineLevel="1">
      <c r="A1203" s="194">
        <f t="shared" si="396"/>
        <v>17.3</v>
      </c>
      <c r="B1203" s="199" t="str">
        <f t="shared" si="395"/>
        <v>Design, engineering, manufacturing, supply, Erection and commissioning of stone grappler at Wagon Tippler No.3 in CHP 2x500MW BTPS.</v>
      </c>
      <c r="C1203" s="49" t="str">
        <f t="shared" si="399"/>
        <v>MERC/CAPEX/2020-2021/WFH/SBR/09</v>
      </c>
      <c r="D1203" s="160">
        <f t="shared" si="399"/>
        <v>44357</v>
      </c>
      <c r="E1203" s="111">
        <f t="shared" si="399"/>
        <v>0.84</v>
      </c>
      <c r="F1203" s="109">
        <f t="shared" si="397"/>
        <v>0.84</v>
      </c>
      <c r="G1203" s="109">
        <f t="shared" si="398"/>
        <v>0.84</v>
      </c>
      <c r="H1203" s="111">
        <f t="shared" si="388"/>
        <v>0</v>
      </c>
      <c r="I1203" s="109">
        <f>'F4.2'!Z53</f>
        <v>0</v>
      </c>
      <c r="J1203" s="109">
        <f>'F4.2'!AY53</f>
        <v>0</v>
      </c>
      <c r="K1203" s="111"/>
      <c r="L1203" s="111"/>
      <c r="M1203" s="111">
        <f t="shared" si="393"/>
        <v>0</v>
      </c>
      <c r="N1203" s="111">
        <f t="shared" si="390"/>
        <v>0</v>
      </c>
      <c r="O1203" s="173">
        <f t="shared" si="391"/>
        <v>0</v>
      </c>
      <c r="P1203" s="174">
        <f t="shared" si="392"/>
        <v>0</v>
      </c>
    </row>
    <row r="1204" spans="1:16" ht="31.5" hidden="1" outlineLevel="1">
      <c r="A1204" s="194">
        <f t="shared" si="396"/>
        <v>17.399999999999999</v>
      </c>
      <c r="B1204" s="199" t="str">
        <f t="shared" si="395"/>
        <v>Procurement of suspended magnets in CHP 2x500MW BTPS.</v>
      </c>
      <c r="C1204" s="49" t="str">
        <f t="shared" si="399"/>
        <v>MERC/CAPEX/2020-2021/WFH/SBR/09</v>
      </c>
      <c r="D1204" s="160">
        <f t="shared" si="399"/>
        <v>44357</v>
      </c>
      <c r="E1204" s="111">
        <f t="shared" si="399"/>
        <v>2.95</v>
      </c>
      <c r="F1204" s="109">
        <f t="shared" si="397"/>
        <v>2.9470499999999999</v>
      </c>
      <c r="G1204" s="109">
        <f t="shared" si="398"/>
        <v>2.9470499999999999</v>
      </c>
      <c r="H1204" s="111">
        <f t="shared" si="388"/>
        <v>0</v>
      </c>
      <c r="I1204" s="109">
        <f>'F4.2'!Z54</f>
        <v>0</v>
      </c>
      <c r="J1204" s="109">
        <f>'F4.2'!AY54</f>
        <v>0</v>
      </c>
      <c r="K1204" s="111"/>
      <c r="L1204" s="111"/>
      <c r="M1204" s="111">
        <f t="shared" si="393"/>
        <v>0</v>
      </c>
      <c r="N1204" s="111">
        <f t="shared" si="390"/>
        <v>0</v>
      </c>
      <c r="O1204" s="173">
        <f t="shared" si="391"/>
        <v>0</v>
      </c>
      <c r="P1204" s="174">
        <f t="shared" si="392"/>
        <v>0</v>
      </c>
    </row>
    <row r="1205" spans="1:16" ht="31.5" hidden="1" outlineLevel="1">
      <c r="A1205" s="194">
        <f t="shared" si="396"/>
        <v>17.5</v>
      </c>
      <c r="B1205" s="199" t="str">
        <f t="shared" si="395"/>
        <v>Supply, Erection And Commissioning of Electro-Mechanical Drive to Apron Feeder at CHP 500MW</v>
      </c>
      <c r="C1205" s="49" t="str">
        <f t="shared" si="399"/>
        <v>MERC/CAPEX/2020-2021/WFH/SBR/09</v>
      </c>
      <c r="D1205" s="160">
        <f t="shared" si="399"/>
        <v>44357</v>
      </c>
      <c r="E1205" s="111">
        <f t="shared" si="399"/>
        <v>7.57</v>
      </c>
      <c r="F1205" s="109">
        <f t="shared" si="397"/>
        <v>7.57</v>
      </c>
      <c r="G1205" s="109">
        <f t="shared" si="398"/>
        <v>0</v>
      </c>
      <c r="H1205" s="111">
        <f t="shared" si="388"/>
        <v>7.57</v>
      </c>
      <c r="I1205" s="109">
        <f>'F4.2'!Z55</f>
        <v>0</v>
      </c>
      <c r="J1205" s="109">
        <f>'F4.2'!AY55</f>
        <v>0</v>
      </c>
      <c r="K1205" s="111"/>
      <c r="L1205" s="111"/>
      <c r="M1205" s="111">
        <f t="shared" si="393"/>
        <v>0</v>
      </c>
      <c r="N1205" s="111">
        <f t="shared" si="390"/>
        <v>7.57</v>
      </c>
      <c r="O1205" s="173">
        <f t="shared" si="391"/>
        <v>0</v>
      </c>
      <c r="P1205" s="174">
        <f t="shared" si="392"/>
        <v>0</v>
      </c>
    </row>
    <row r="1206" spans="1:16" ht="31.5" hidden="1" outlineLevel="1">
      <c r="A1206" s="194">
        <f t="shared" si="396"/>
        <v>0</v>
      </c>
      <c r="B1206" s="200" t="str">
        <f t="shared" si="395"/>
        <v>IDC</v>
      </c>
      <c r="C1206" s="49" t="str">
        <f t="shared" si="399"/>
        <v>MERC/CAPEX/2020-2021/WFH/SBR/09</v>
      </c>
      <c r="D1206" s="160">
        <f t="shared" si="399"/>
        <v>44357</v>
      </c>
      <c r="E1206" s="111">
        <f t="shared" si="399"/>
        <v>1.66</v>
      </c>
      <c r="F1206" s="109">
        <f t="shared" si="397"/>
        <v>6.7524100000000004E-2</v>
      </c>
      <c r="G1206" s="109">
        <f t="shared" si="398"/>
        <v>6.7524100000000004E-2</v>
      </c>
      <c r="H1206" s="111">
        <f t="shared" si="388"/>
        <v>0</v>
      </c>
      <c r="I1206" s="109">
        <f>'F4.2'!Z56</f>
        <v>0</v>
      </c>
      <c r="J1206" s="109">
        <f>'F4.2'!AY56</f>
        <v>0</v>
      </c>
      <c r="K1206" s="111"/>
      <c r="L1206" s="111"/>
      <c r="M1206" s="111">
        <f t="shared" si="393"/>
        <v>0</v>
      </c>
      <c r="N1206" s="111">
        <f t="shared" si="390"/>
        <v>0</v>
      </c>
      <c r="O1206" s="173">
        <f t="shared" si="391"/>
        <v>0</v>
      </c>
      <c r="P1206" s="174">
        <f t="shared" si="392"/>
        <v>0</v>
      </c>
    </row>
    <row r="1207" spans="1:16" ht="47.25" hidden="1" outlineLevel="1">
      <c r="A1207" s="177" t="str">
        <f t="shared" si="396"/>
        <v>HO
DPR 6</v>
      </c>
      <c r="B1207" s="178" t="str">
        <f t="shared" si="395"/>
        <v>Supply, Installation, Commissioning and Operation &amp; Maintenance Services of Continuous Ambient Air Quality Monitoring Stations (CAAQMS) at various TPS</v>
      </c>
      <c r="C1207" s="40" t="str">
        <f t="shared" si="399"/>
        <v>MERC/CAPEX/20162017/00423</v>
      </c>
      <c r="D1207" s="159">
        <f t="shared" si="399"/>
        <v>42585</v>
      </c>
      <c r="E1207" s="109">
        <f t="shared" si="399"/>
        <v>3.9772580142857143</v>
      </c>
      <c r="F1207" s="109">
        <f t="shared" si="397"/>
        <v>0</v>
      </c>
      <c r="G1207" s="109">
        <f t="shared" si="398"/>
        <v>0</v>
      </c>
      <c r="H1207" s="109">
        <f t="shared" si="388"/>
        <v>0</v>
      </c>
      <c r="I1207" s="109">
        <f>'F4.2'!Z57</f>
        <v>0</v>
      </c>
      <c r="J1207" s="109">
        <f>'F4.2'!AY57</f>
        <v>0</v>
      </c>
      <c r="K1207" s="109"/>
      <c r="L1207" s="109"/>
      <c r="M1207" s="109">
        <f t="shared" si="393"/>
        <v>0</v>
      </c>
      <c r="N1207" s="109">
        <f t="shared" si="390"/>
        <v>0</v>
      </c>
      <c r="O1207" s="173">
        <f t="shared" si="391"/>
        <v>0</v>
      </c>
      <c r="P1207" s="174">
        <f t="shared" si="392"/>
        <v>0</v>
      </c>
    </row>
    <row r="1208" spans="1:16" ht="15.75" hidden="1" outlineLevel="1">
      <c r="A1208" s="194">
        <f t="shared" si="396"/>
        <v>1</v>
      </c>
      <c r="B1208" s="199" t="str">
        <f t="shared" si="395"/>
        <v>Bhusawal: Unit 4-5 (3 Nos.)</v>
      </c>
      <c r="C1208" s="49" t="str">
        <f t="shared" si="399"/>
        <v>MERC/CAPEX/20162017/00423</v>
      </c>
      <c r="D1208" s="160">
        <f t="shared" si="399"/>
        <v>42585</v>
      </c>
      <c r="E1208" s="111">
        <f t="shared" si="399"/>
        <v>3.9772580142857143</v>
      </c>
      <c r="F1208" s="109">
        <f t="shared" si="397"/>
        <v>1.9467999333333335</v>
      </c>
      <c r="G1208" s="109">
        <f t="shared" si="398"/>
        <v>1.9457999143333333</v>
      </c>
      <c r="H1208" s="111">
        <f t="shared" si="388"/>
        <v>1.0000190000001297E-3</v>
      </c>
      <c r="I1208" s="109">
        <f>'F4.2'!Z58</f>
        <v>0</v>
      </c>
      <c r="J1208" s="109">
        <f>'F4.2'!AY58</f>
        <v>0</v>
      </c>
      <c r="K1208" s="111"/>
      <c r="L1208" s="111"/>
      <c r="M1208" s="111">
        <f t="shared" si="393"/>
        <v>0</v>
      </c>
      <c r="N1208" s="111">
        <f t="shared" si="390"/>
        <v>1.0000190000001297E-3</v>
      </c>
      <c r="O1208" s="173">
        <f t="shared" si="391"/>
        <v>0</v>
      </c>
      <c r="P1208" s="174">
        <f t="shared" si="392"/>
        <v>0</v>
      </c>
    </row>
    <row r="1209" spans="1:16" ht="31.5" hidden="1" outlineLevel="1">
      <c r="A1209" s="177" t="str">
        <f t="shared" si="396"/>
        <v>HO
DPR 7</v>
      </c>
      <c r="B1209" s="178" t="str">
        <f t="shared" si="395"/>
        <v>Installation of Real Time Online Coal-Ash Analyzer at various TPS</v>
      </c>
      <c r="C1209" s="40" t="str">
        <f t="shared" si="399"/>
        <v>MERC/CAPEX/20162017/00774</v>
      </c>
      <c r="D1209" s="159">
        <f t="shared" si="399"/>
        <v>42643</v>
      </c>
      <c r="E1209" s="109">
        <f t="shared" si="399"/>
        <v>4.0552000000000001</v>
      </c>
      <c r="F1209" s="109">
        <f t="shared" si="397"/>
        <v>0</v>
      </c>
      <c r="G1209" s="109">
        <f t="shared" si="398"/>
        <v>0</v>
      </c>
      <c r="H1209" s="109">
        <f t="shared" si="388"/>
        <v>0</v>
      </c>
      <c r="I1209" s="109">
        <f>'F4.2'!Z59</f>
        <v>0</v>
      </c>
      <c r="J1209" s="109">
        <f>'F4.2'!AY59</f>
        <v>0</v>
      </c>
      <c r="K1209" s="109"/>
      <c r="L1209" s="109"/>
      <c r="M1209" s="109">
        <f t="shared" si="393"/>
        <v>0</v>
      </c>
      <c r="N1209" s="109">
        <f t="shared" si="390"/>
        <v>0</v>
      </c>
      <c r="O1209" s="173">
        <f t="shared" si="391"/>
        <v>0</v>
      </c>
      <c r="P1209" s="174">
        <f t="shared" si="392"/>
        <v>0</v>
      </c>
    </row>
    <row r="1210" spans="1:16" ht="15.75" hidden="1" outlineLevel="1">
      <c r="A1210" s="194">
        <f t="shared" si="396"/>
        <v>1</v>
      </c>
      <c r="B1210" s="199" t="str">
        <f t="shared" si="395"/>
        <v>Bhusawal: Unit 4-5</v>
      </c>
      <c r="C1210" s="49" t="str">
        <f t="shared" si="399"/>
        <v>MERC/CAPEX/20162017/00774</v>
      </c>
      <c r="D1210" s="160">
        <f t="shared" si="399"/>
        <v>42643</v>
      </c>
      <c r="E1210" s="111">
        <f t="shared" si="399"/>
        <v>4.0552000000000001</v>
      </c>
      <c r="F1210" s="109">
        <f t="shared" si="397"/>
        <v>0</v>
      </c>
      <c r="G1210" s="109">
        <f t="shared" si="398"/>
        <v>0</v>
      </c>
      <c r="H1210" s="111">
        <f t="shared" si="388"/>
        <v>0</v>
      </c>
      <c r="I1210" s="109">
        <f>'F4.2'!Z60</f>
        <v>0</v>
      </c>
      <c r="J1210" s="109">
        <f>'F4.2'!AY60</f>
        <v>0</v>
      </c>
      <c r="K1210" s="111"/>
      <c r="L1210" s="111"/>
      <c r="M1210" s="111">
        <f t="shared" si="393"/>
        <v>0</v>
      </c>
      <c r="N1210" s="111">
        <f t="shared" si="390"/>
        <v>0</v>
      </c>
      <c r="O1210" s="173">
        <f t="shared" si="391"/>
        <v>0</v>
      </c>
      <c r="P1210" s="174">
        <f t="shared" si="392"/>
        <v>0</v>
      </c>
    </row>
    <row r="1211" spans="1:16" ht="31.5" hidden="1" outlineLevel="1">
      <c r="A1211" s="177" t="str">
        <f t="shared" si="396"/>
        <v>HO
DPR 8</v>
      </c>
      <c r="B1211" s="178" t="str">
        <f t="shared" si="395"/>
        <v>Replacement of Fire Tenders at Various Power Stations of Mahagenco</v>
      </c>
      <c r="C1211" s="40" t="str">
        <f t="shared" si="399"/>
        <v>MERC/CAPEX/20172018/4653</v>
      </c>
      <c r="D1211" s="159">
        <f t="shared" si="399"/>
        <v>43052</v>
      </c>
      <c r="E1211" s="109">
        <f t="shared" si="399"/>
        <v>3.95</v>
      </c>
      <c r="F1211" s="109">
        <f t="shared" si="397"/>
        <v>0</v>
      </c>
      <c r="G1211" s="109">
        <f t="shared" si="398"/>
        <v>0</v>
      </c>
      <c r="H1211" s="109">
        <f t="shared" si="388"/>
        <v>0</v>
      </c>
      <c r="I1211" s="109">
        <f>'F4.2'!Z61</f>
        <v>0</v>
      </c>
      <c r="J1211" s="109">
        <f>'F4.2'!AY61</f>
        <v>0</v>
      </c>
      <c r="K1211" s="109"/>
      <c r="L1211" s="109"/>
      <c r="M1211" s="109">
        <f t="shared" si="393"/>
        <v>0</v>
      </c>
      <c r="N1211" s="109">
        <f t="shared" si="390"/>
        <v>0</v>
      </c>
      <c r="O1211" s="173">
        <f t="shared" si="391"/>
        <v>0</v>
      </c>
      <c r="P1211" s="174">
        <f t="shared" si="392"/>
        <v>0</v>
      </c>
    </row>
    <row r="1212" spans="1:16" ht="15.75" hidden="1" outlineLevel="1">
      <c r="A1212" s="194">
        <f t="shared" si="396"/>
        <v>1</v>
      </c>
      <c r="B1212" s="199" t="str">
        <f t="shared" si="395"/>
        <v>Advance Multipurpose Fire Tender for BTPS 4-5</v>
      </c>
      <c r="C1212" s="50" t="str">
        <f t="shared" si="399"/>
        <v>MERC/CAPEX/20172018/4653</v>
      </c>
      <c r="D1212" s="160">
        <f t="shared" si="399"/>
        <v>43052</v>
      </c>
      <c r="E1212" s="111">
        <f t="shared" si="399"/>
        <v>1.45</v>
      </c>
      <c r="F1212" s="109">
        <f t="shared" si="397"/>
        <v>1.7765</v>
      </c>
      <c r="G1212" s="109">
        <f t="shared" si="398"/>
        <v>1.7765</v>
      </c>
      <c r="H1212" s="111">
        <f t="shared" si="388"/>
        <v>0</v>
      </c>
      <c r="I1212" s="109">
        <f>'F4.2'!Z62</f>
        <v>0</v>
      </c>
      <c r="J1212" s="109">
        <f>'F4.2'!AY62</f>
        <v>0</v>
      </c>
      <c r="K1212" s="111"/>
      <c r="L1212" s="111"/>
      <c r="M1212" s="111">
        <f t="shared" si="393"/>
        <v>0</v>
      </c>
      <c r="N1212" s="111">
        <f t="shared" si="390"/>
        <v>0</v>
      </c>
      <c r="O1212" s="173">
        <f t="shared" si="391"/>
        <v>0</v>
      </c>
      <c r="P1212" s="174">
        <f t="shared" si="392"/>
        <v>0</v>
      </c>
    </row>
    <row r="1213" spans="1:16" ht="15.75" hidden="1" outlineLevel="1">
      <c r="A1213" s="194">
        <f t="shared" si="396"/>
        <v>2</v>
      </c>
      <c r="B1213" s="199" t="str">
        <f t="shared" si="395"/>
        <v>Normal Multipurpose Fire Tender for BTPS 4-5</v>
      </c>
      <c r="C1213" s="50" t="str">
        <f t="shared" si="399"/>
        <v>MERC/CAPEX/20172018/4653</v>
      </c>
      <c r="D1213" s="160">
        <f t="shared" si="399"/>
        <v>43052</v>
      </c>
      <c r="E1213" s="111">
        <f t="shared" si="399"/>
        <v>2.5</v>
      </c>
      <c r="F1213" s="109">
        <f t="shared" si="397"/>
        <v>2.1846524010000001</v>
      </c>
      <c r="G1213" s="109">
        <f t="shared" si="398"/>
        <v>2.1846524010000001</v>
      </c>
      <c r="H1213" s="111">
        <f t="shared" si="388"/>
        <v>0</v>
      </c>
      <c r="I1213" s="109">
        <f>'F4.2'!Z63</f>
        <v>0</v>
      </c>
      <c r="J1213" s="109">
        <f>'F4.2'!AY63</f>
        <v>0</v>
      </c>
      <c r="K1213" s="111"/>
      <c r="L1213" s="111"/>
      <c r="M1213" s="111">
        <f t="shared" si="393"/>
        <v>0</v>
      </c>
      <c r="N1213" s="111">
        <f t="shared" si="390"/>
        <v>0</v>
      </c>
      <c r="O1213" s="173">
        <f t="shared" si="391"/>
        <v>0</v>
      </c>
      <c r="P1213" s="174">
        <f t="shared" si="392"/>
        <v>0</v>
      </c>
    </row>
    <row r="1214" spans="1:16" ht="15.75" hidden="1" outlineLevel="1">
      <c r="A1214" s="194">
        <f t="shared" si="396"/>
        <v>0</v>
      </c>
      <c r="B1214" s="199" t="str">
        <f t="shared" si="395"/>
        <v>IDC</v>
      </c>
      <c r="C1214" s="50" t="str">
        <f t="shared" si="399"/>
        <v>MERC/CAPEX/20172018/4653</v>
      </c>
      <c r="D1214" s="160">
        <f t="shared" si="399"/>
        <v>43052</v>
      </c>
      <c r="E1214" s="111">
        <f t="shared" si="399"/>
        <v>0</v>
      </c>
      <c r="F1214" s="109">
        <f t="shared" si="397"/>
        <v>0</v>
      </c>
      <c r="G1214" s="109">
        <f t="shared" si="398"/>
        <v>0</v>
      </c>
      <c r="H1214" s="111">
        <f t="shared" si="388"/>
        <v>0</v>
      </c>
      <c r="I1214" s="109">
        <f>'F4.2'!Z64</f>
        <v>0</v>
      </c>
      <c r="J1214" s="109">
        <f>'F4.2'!AY64</f>
        <v>0</v>
      </c>
      <c r="K1214" s="111"/>
      <c r="L1214" s="111"/>
      <c r="M1214" s="111">
        <f t="shared" si="393"/>
        <v>0</v>
      </c>
      <c r="N1214" s="111">
        <f t="shared" si="390"/>
        <v>0</v>
      </c>
      <c r="O1214" s="173">
        <f t="shared" si="391"/>
        <v>0</v>
      </c>
      <c r="P1214" s="174">
        <f t="shared" si="392"/>
        <v>0</v>
      </c>
    </row>
    <row r="1215" spans="1:16" ht="31.5" hidden="1" outlineLevel="1">
      <c r="A1215" s="177" t="str">
        <f t="shared" si="396"/>
        <v>HO
DPR 10</v>
      </c>
      <c r="B1215" s="178" t="str">
        <f t="shared" si="395"/>
        <v>Implementation of IB recommendations- Civil works at various TPS of Mahagenco</v>
      </c>
      <c r="C1215" s="40" t="str">
        <f t="shared" si="399"/>
        <v>MERC/CAPEX/20172018/0177</v>
      </c>
      <c r="D1215" s="159">
        <f t="shared" si="399"/>
        <v>43137</v>
      </c>
      <c r="E1215" s="109">
        <f t="shared" si="399"/>
        <v>10.065399999999999</v>
      </c>
      <c r="F1215" s="109">
        <f t="shared" si="397"/>
        <v>0</v>
      </c>
      <c r="G1215" s="109">
        <f t="shared" si="398"/>
        <v>0</v>
      </c>
      <c r="H1215" s="109">
        <f t="shared" si="388"/>
        <v>0</v>
      </c>
      <c r="I1215" s="109">
        <f>'F4.2'!Z65</f>
        <v>0</v>
      </c>
      <c r="J1215" s="109">
        <f>'F4.2'!AY65</f>
        <v>0</v>
      </c>
      <c r="K1215" s="109"/>
      <c r="L1215" s="109"/>
      <c r="M1215" s="109">
        <f t="shared" si="393"/>
        <v>0</v>
      </c>
      <c r="N1215" s="109">
        <f t="shared" si="390"/>
        <v>0</v>
      </c>
      <c r="O1215" s="173">
        <f t="shared" si="391"/>
        <v>0</v>
      </c>
      <c r="P1215" s="174">
        <f t="shared" si="392"/>
        <v>0</v>
      </c>
    </row>
    <row r="1216" spans="1:16" ht="15.75" hidden="1" outlineLevel="1">
      <c r="A1216" s="194">
        <f t="shared" si="396"/>
        <v>1</v>
      </c>
      <c r="B1216" s="199" t="str">
        <f t="shared" si="395"/>
        <v>Bhusawal: Unit 4-5</v>
      </c>
      <c r="C1216" s="81" t="str">
        <f t="shared" si="399"/>
        <v>MERC/CAPEX/20172018/0177</v>
      </c>
      <c r="D1216" s="160">
        <f t="shared" si="399"/>
        <v>43137</v>
      </c>
      <c r="E1216" s="111">
        <f t="shared" si="399"/>
        <v>10.065399999999999</v>
      </c>
      <c r="F1216" s="109">
        <f t="shared" si="397"/>
        <v>9.1854371740000005</v>
      </c>
      <c r="G1216" s="109">
        <f t="shared" si="398"/>
        <v>9.1836757359999996</v>
      </c>
      <c r="H1216" s="111">
        <f t="shared" si="388"/>
        <v>1.7614380000008367E-3</v>
      </c>
      <c r="I1216" s="109">
        <f>'F4.2'!Z66</f>
        <v>0</v>
      </c>
      <c r="J1216" s="109">
        <f>'F4.2'!AY66</f>
        <v>0</v>
      </c>
      <c r="K1216" s="111"/>
      <c r="L1216" s="111"/>
      <c r="M1216" s="111">
        <f t="shared" si="393"/>
        <v>0</v>
      </c>
      <c r="N1216" s="111">
        <f t="shared" si="390"/>
        <v>1.7614380000008367E-3</v>
      </c>
      <c r="O1216" s="173">
        <f t="shared" si="391"/>
        <v>0</v>
      </c>
      <c r="P1216" s="174">
        <f t="shared" si="392"/>
        <v>0</v>
      </c>
    </row>
    <row r="1217" spans="1:16" ht="47.25" hidden="1" outlineLevel="1">
      <c r="A1217" s="177">
        <f t="shared" si="396"/>
        <v>18</v>
      </c>
      <c r="B1217" s="178" t="str">
        <f t="shared" si="395"/>
        <v>Procurement of assembly of baskets for Air Pre-heater of type 31.5 VIM 2000 (72° PA), Replacement of thermal insulation of Boiler, Ducts &amp; Steam Pipelines and Coal Mill Gear Box in 2x500MW at BTPS, Bhusawal</v>
      </c>
      <c r="C1217" s="40" t="str">
        <f t="shared" si="399"/>
        <v>MERC/CAPEX/2021-2022/ SBR/ 15</v>
      </c>
      <c r="D1217" s="159">
        <f t="shared" si="399"/>
        <v>44461</v>
      </c>
      <c r="E1217" s="109">
        <f t="shared" si="399"/>
        <v>14.96</v>
      </c>
      <c r="F1217" s="109">
        <f t="shared" si="397"/>
        <v>0</v>
      </c>
      <c r="G1217" s="109">
        <f t="shared" si="398"/>
        <v>0</v>
      </c>
      <c r="H1217" s="109">
        <f t="shared" si="388"/>
        <v>0</v>
      </c>
      <c r="I1217" s="109">
        <f>'F4.2'!Z67</f>
        <v>0</v>
      </c>
      <c r="J1217" s="109">
        <f>'F4.2'!AY67</f>
        <v>0</v>
      </c>
      <c r="K1217" s="109"/>
      <c r="L1217" s="109"/>
      <c r="M1217" s="109">
        <f t="shared" si="393"/>
        <v>0</v>
      </c>
      <c r="N1217" s="109">
        <f t="shared" si="390"/>
        <v>0</v>
      </c>
      <c r="O1217" s="173">
        <f t="shared" si="391"/>
        <v>0</v>
      </c>
      <c r="P1217" s="174">
        <f t="shared" si="392"/>
        <v>0</v>
      </c>
    </row>
    <row r="1218" spans="1:16" ht="31.5" hidden="1" outlineLevel="1">
      <c r="A1218" s="184">
        <f t="shared" si="396"/>
        <v>18.100000000000001</v>
      </c>
      <c r="B1218" s="186" t="str">
        <f t="shared" si="395"/>
        <v>Procurement of assembly of baskets for Air Preheater of type 31.5 VIM 2000 (72° PA) for Unit-4&amp;5</v>
      </c>
      <c r="C1218" s="82" t="str">
        <f t="shared" si="399"/>
        <v>MERC/CAPEX/2021-2022/ SBR/ 15</v>
      </c>
      <c r="D1218" s="160">
        <f t="shared" si="399"/>
        <v>44461</v>
      </c>
      <c r="E1218" s="99">
        <f t="shared" si="399"/>
        <v>5.53</v>
      </c>
      <c r="F1218" s="109">
        <f t="shared" si="397"/>
        <v>8.4110399999999998</v>
      </c>
      <c r="G1218" s="109">
        <f t="shared" si="398"/>
        <v>8.4110399999999998</v>
      </c>
      <c r="H1218" s="99">
        <f t="shared" si="388"/>
        <v>0</v>
      </c>
      <c r="I1218" s="109">
        <f>'F4.2'!Z68</f>
        <v>0</v>
      </c>
      <c r="J1218" s="109">
        <f>'F4.2'!AY68</f>
        <v>0</v>
      </c>
      <c r="K1218" s="99"/>
      <c r="L1218" s="99"/>
      <c r="M1218" s="99">
        <f t="shared" si="393"/>
        <v>0</v>
      </c>
      <c r="N1218" s="99">
        <f t="shared" si="390"/>
        <v>0</v>
      </c>
      <c r="O1218" s="173">
        <f t="shared" si="391"/>
        <v>0</v>
      </c>
      <c r="P1218" s="174">
        <f t="shared" si="392"/>
        <v>0</v>
      </c>
    </row>
    <row r="1219" spans="1:16" ht="31.5" hidden="1" outlineLevel="1">
      <c r="A1219" s="194">
        <f t="shared" si="396"/>
        <v>18.2</v>
      </c>
      <c r="B1219" s="199" t="str">
        <f t="shared" si="395"/>
        <v>Replacement of thermal insulation of Boiler, Ducts &amp; Steam Pipelines along with supply</v>
      </c>
      <c r="C1219" s="82" t="str">
        <f t="shared" si="399"/>
        <v>MERC/CAPEX/2021-2022/ SBR/ 15</v>
      </c>
      <c r="D1219" s="160">
        <f t="shared" si="399"/>
        <v>44461</v>
      </c>
      <c r="E1219" s="99">
        <f t="shared" si="399"/>
        <v>3.52</v>
      </c>
      <c r="F1219" s="109">
        <f t="shared" si="397"/>
        <v>3.52</v>
      </c>
      <c r="G1219" s="109">
        <f t="shared" si="398"/>
        <v>2</v>
      </c>
      <c r="H1219" s="99">
        <f t="shared" si="388"/>
        <v>1.52</v>
      </c>
      <c r="I1219" s="109">
        <f>'F4.2'!Z69</f>
        <v>0</v>
      </c>
      <c r="J1219" s="109">
        <f>'F4.2'!AY69</f>
        <v>0</v>
      </c>
      <c r="K1219" s="99"/>
      <c r="L1219" s="99"/>
      <c r="M1219" s="99">
        <f t="shared" si="393"/>
        <v>0</v>
      </c>
      <c r="N1219" s="99">
        <f t="shared" si="390"/>
        <v>1.52</v>
      </c>
      <c r="O1219" s="173">
        <f t="shared" si="391"/>
        <v>0</v>
      </c>
      <c r="P1219" s="174">
        <f t="shared" si="392"/>
        <v>0</v>
      </c>
    </row>
    <row r="1220" spans="1:16" ht="15.75" hidden="1" outlineLevel="1">
      <c r="A1220" s="194">
        <f t="shared" si="396"/>
        <v>18.3</v>
      </c>
      <c r="B1220" s="199" t="str">
        <f t="shared" si="395"/>
        <v>Supply of XRP-1043 coal mill gearbox spares in unit-4&amp;5.</v>
      </c>
      <c r="C1220" s="82" t="str">
        <f t="shared" ref="C1220:E1239" si="400">C990</f>
        <v>MERC/CAPEX/2021-2022/ SBR/ 15</v>
      </c>
      <c r="D1220" s="160">
        <f t="shared" si="400"/>
        <v>44461</v>
      </c>
      <c r="E1220" s="99">
        <f t="shared" si="400"/>
        <v>5.39</v>
      </c>
      <c r="F1220" s="109">
        <f t="shared" si="397"/>
        <v>3.7043508740000002</v>
      </c>
      <c r="G1220" s="109">
        <f t="shared" si="398"/>
        <v>3.7043509000000001</v>
      </c>
      <c r="H1220" s="99">
        <f t="shared" si="388"/>
        <v>-2.5999999930803597E-8</v>
      </c>
      <c r="I1220" s="109">
        <f>'F4.2'!Z70</f>
        <v>0</v>
      </c>
      <c r="J1220" s="109">
        <f>'F4.2'!AY70</f>
        <v>0</v>
      </c>
      <c r="K1220" s="99"/>
      <c r="L1220" s="99"/>
      <c r="M1220" s="99">
        <f t="shared" si="393"/>
        <v>0</v>
      </c>
      <c r="N1220" s="99">
        <f t="shared" si="390"/>
        <v>-2.5999999930803597E-8</v>
      </c>
      <c r="O1220" s="173">
        <f t="shared" si="391"/>
        <v>0</v>
      </c>
      <c r="P1220" s="174">
        <f t="shared" si="392"/>
        <v>0</v>
      </c>
    </row>
    <row r="1221" spans="1:16" ht="15.75" hidden="1" outlineLevel="1">
      <c r="A1221" s="184">
        <f t="shared" si="396"/>
        <v>0</v>
      </c>
      <c r="B1221" s="199" t="str">
        <f t="shared" si="395"/>
        <v>IDC</v>
      </c>
      <c r="C1221" s="82" t="str">
        <f t="shared" si="400"/>
        <v>MERC/CAPEX/2021-2022/ SBR/ 15</v>
      </c>
      <c r="D1221" s="160">
        <f t="shared" si="400"/>
        <v>44461</v>
      </c>
      <c r="E1221" s="99">
        <f t="shared" si="400"/>
        <v>0.52</v>
      </c>
      <c r="F1221" s="109">
        <f t="shared" si="397"/>
        <v>0</v>
      </c>
      <c r="G1221" s="109">
        <f t="shared" si="398"/>
        <v>0</v>
      </c>
      <c r="H1221" s="99">
        <f t="shared" si="388"/>
        <v>0</v>
      </c>
      <c r="I1221" s="109">
        <f>'F4.2'!Z71</f>
        <v>0</v>
      </c>
      <c r="J1221" s="109">
        <f>'F4.2'!AY71</f>
        <v>0</v>
      </c>
      <c r="K1221" s="99"/>
      <c r="L1221" s="99"/>
      <c r="M1221" s="99">
        <f t="shared" si="393"/>
        <v>0</v>
      </c>
      <c r="N1221" s="99">
        <f t="shared" si="390"/>
        <v>0</v>
      </c>
      <c r="O1221" s="173">
        <f t="shared" si="391"/>
        <v>0</v>
      </c>
      <c r="P1221" s="174">
        <f t="shared" si="392"/>
        <v>0</v>
      </c>
    </row>
    <row r="1222" spans="1:16" ht="47.25" hidden="1" outlineLevel="1">
      <c r="A1222" s="177">
        <f t="shared" si="396"/>
        <v>19</v>
      </c>
      <c r="B1222" s="178" t="str">
        <f t="shared" ref="B1222:B1253" si="401">B992</f>
        <v>Up-gradation of Operating System of Max DNA DCS, GE Fanuc PLC system &amp; Schneider PLC system &amp; Procurement of Critical Insurance spares for PA and FD fans System at 2 x 500 MW Units BTPS Bhusawal</v>
      </c>
      <c r="C1222" s="40" t="str">
        <f t="shared" si="400"/>
        <v>MERC/CAPEX/2023-2024/0178</v>
      </c>
      <c r="D1222" s="159">
        <f t="shared" si="400"/>
        <v>45362</v>
      </c>
      <c r="E1222" s="109">
        <f t="shared" si="400"/>
        <v>31.049999999999997</v>
      </c>
      <c r="F1222" s="109">
        <f t="shared" si="397"/>
        <v>0</v>
      </c>
      <c r="G1222" s="109">
        <f t="shared" si="398"/>
        <v>0</v>
      </c>
      <c r="H1222" s="109">
        <f t="shared" si="388"/>
        <v>0</v>
      </c>
      <c r="I1222" s="109">
        <f>'F4.2'!Z72</f>
        <v>0</v>
      </c>
      <c r="J1222" s="109">
        <f>'F4.2'!AY72</f>
        <v>0</v>
      </c>
      <c r="K1222" s="109"/>
      <c r="L1222" s="109"/>
      <c r="M1222" s="109">
        <f t="shared" si="393"/>
        <v>0</v>
      </c>
      <c r="N1222" s="109">
        <f t="shared" si="390"/>
        <v>0</v>
      </c>
      <c r="O1222" s="173">
        <f t="shared" si="391"/>
        <v>0</v>
      </c>
      <c r="P1222" s="174">
        <f t="shared" si="392"/>
        <v>0</v>
      </c>
    </row>
    <row r="1223" spans="1:16" ht="15.75" hidden="1" outlineLevel="1">
      <c r="A1223" s="194">
        <f t="shared" si="396"/>
        <v>19.100000000000001</v>
      </c>
      <c r="B1223" s="199" t="str">
        <f t="shared" si="401"/>
        <v>Up-gradation of Existing MaxDNA System (HMI) at 500MW BTPS, Bhusawal</v>
      </c>
      <c r="C1223" s="82" t="str">
        <f t="shared" si="400"/>
        <v>MERC/CAPEX/2023-2024/0178</v>
      </c>
      <c r="D1223" s="160">
        <f t="shared" si="400"/>
        <v>45362</v>
      </c>
      <c r="E1223" s="99">
        <f t="shared" si="400"/>
        <v>8.69</v>
      </c>
      <c r="F1223" s="109">
        <f t="shared" si="397"/>
        <v>8.69</v>
      </c>
      <c r="G1223" s="109">
        <f t="shared" si="398"/>
        <v>8.69</v>
      </c>
      <c r="H1223" s="99">
        <f t="shared" si="388"/>
        <v>0</v>
      </c>
      <c r="I1223" s="109">
        <f>'F4.2'!Z73</f>
        <v>0</v>
      </c>
      <c r="J1223" s="109">
        <f>'F4.2'!AY73</f>
        <v>0</v>
      </c>
      <c r="K1223" s="99"/>
      <c r="L1223" s="99"/>
      <c r="M1223" s="99">
        <f t="shared" si="393"/>
        <v>0</v>
      </c>
      <c r="N1223" s="99">
        <f t="shared" si="390"/>
        <v>0</v>
      </c>
      <c r="O1223" s="173">
        <f t="shared" si="391"/>
        <v>0</v>
      </c>
      <c r="P1223" s="174">
        <f t="shared" si="392"/>
        <v>0</v>
      </c>
    </row>
    <row r="1224" spans="1:16" ht="47.25" hidden="1" outlineLevel="1">
      <c r="A1224" s="194">
        <f t="shared" ref="A1224:A1255" si="402">A994</f>
        <v>19.2</v>
      </c>
      <c r="B1224" s="199" t="str">
        <f t="shared" si="401"/>
        <v>Up-gradation of GE IP (GE-Fanuc) make PLC system (HMI) installed at AHP, CPU plant, FOPH, FWPH and Mill Reject system at 2x500MW BTPS, Bhusawal.</v>
      </c>
      <c r="C1224" s="82" t="str">
        <f t="shared" si="400"/>
        <v>MERC/CAPEX/2023-2024/0178</v>
      </c>
      <c r="D1224" s="160">
        <f t="shared" si="400"/>
        <v>45362</v>
      </c>
      <c r="E1224" s="99">
        <f t="shared" si="400"/>
        <v>1.35</v>
      </c>
      <c r="F1224" s="109">
        <f t="shared" ref="F1224:F1255" si="403">F994+I994</f>
        <v>1.2948010000000001</v>
      </c>
      <c r="G1224" s="109">
        <f t="shared" ref="G1224:G1255" si="404">G994+M994</f>
        <v>1.3538010199999999</v>
      </c>
      <c r="H1224" s="99">
        <f t="shared" ref="H1224:H1287" si="405">F1224-G1224</f>
        <v>-5.900001999999982E-2</v>
      </c>
      <c r="I1224" s="109">
        <f>'F4.2'!Z74</f>
        <v>0</v>
      </c>
      <c r="J1224" s="109">
        <f>'F4.2'!AY74</f>
        <v>0</v>
      </c>
      <c r="K1224" s="99"/>
      <c r="L1224" s="99"/>
      <c r="M1224" s="99">
        <f t="shared" si="393"/>
        <v>0</v>
      </c>
      <c r="N1224" s="99">
        <f t="shared" ref="N1224:N1287" si="406">H1224+I1224-M1224</f>
        <v>-5.900001999999982E-2</v>
      </c>
      <c r="O1224" s="173">
        <f t="shared" ref="O1224:O1234" si="407">MAX(0,IF(M1224=0,0,IF(G1224+M1224&lt;E1224,M1224,E1224-G1224)))</f>
        <v>0</v>
      </c>
      <c r="P1224" s="174">
        <f t="shared" ref="P1224:P1234" si="408">M1224-O1224</f>
        <v>0</v>
      </c>
    </row>
    <row r="1225" spans="1:16" ht="15.75" hidden="1" outlineLevel="1">
      <c r="A1225" s="194">
        <f t="shared" si="402"/>
        <v>19.3</v>
      </c>
      <c r="B1225" s="199" t="str">
        <f t="shared" si="401"/>
        <v>Up-gradation of Schneider PLC System at 2x500MW, BTPS, Bhusawal</v>
      </c>
      <c r="C1225" s="40" t="str">
        <f t="shared" si="400"/>
        <v>MERC/CAPEX/2023-2024/0178</v>
      </c>
      <c r="D1225" s="159">
        <f t="shared" si="400"/>
        <v>45362</v>
      </c>
      <c r="E1225" s="109">
        <f t="shared" si="400"/>
        <v>2.33</v>
      </c>
      <c r="F1225" s="109">
        <f t="shared" si="403"/>
        <v>2.3093444879999998</v>
      </c>
      <c r="G1225" s="109">
        <f t="shared" si="404"/>
        <v>2.3093444879999998</v>
      </c>
      <c r="H1225" s="109">
        <f t="shared" si="405"/>
        <v>0</v>
      </c>
      <c r="I1225" s="109">
        <f>'F4.2'!Z75</f>
        <v>0</v>
      </c>
      <c r="J1225" s="109">
        <f>'F4.2'!AY75</f>
        <v>0</v>
      </c>
      <c r="K1225" s="109"/>
      <c r="L1225" s="109"/>
      <c r="M1225" s="109">
        <f t="shared" ref="M1225:M1234" si="409">SUM(J1225:L1225)</f>
        <v>0</v>
      </c>
      <c r="N1225" s="109">
        <f t="shared" si="406"/>
        <v>0</v>
      </c>
      <c r="O1225" s="173">
        <f t="shared" si="407"/>
        <v>0</v>
      </c>
      <c r="P1225" s="174">
        <f t="shared" si="408"/>
        <v>0</v>
      </c>
    </row>
    <row r="1226" spans="1:16" ht="31.5" hidden="1" outlineLevel="1">
      <c r="A1226" s="194">
        <f t="shared" si="402"/>
        <v>19.399999999999999</v>
      </c>
      <c r="B1226" s="199" t="str">
        <f t="shared" si="401"/>
        <v>Procurement of Rotor assembly with blade set for PA and FD fan at 2 X 500 MW BTPS Bhusawal</v>
      </c>
      <c r="C1226" s="49" t="str">
        <f t="shared" si="400"/>
        <v>MERC/CAPEX/2023-2024/0178</v>
      </c>
      <c r="D1226" s="160">
        <f t="shared" si="400"/>
        <v>45362</v>
      </c>
      <c r="E1226" s="111">
        <f t="shared" si="400"/>
        <v>18.18</v>
      </c>
      <c r="F1226" s="109">
        <f t="shared" si="403"/>
        <v>16.16</v>
      </c>
      <c r="G1226" s="109">
        <f t="shared" si="404"/>
        <v>16.16</v>
      </c>
      <c r="H1226" s="111">
        <f t="shared" si="405"/>
        <v>0</v>
      </c>
      <c r="I1226" s="109">
        <f>'F4.2'!Z76</f>
        <v>0</v>
      </c>
      <c r="J1226" s="109">
        <f>'F4.2'!AY76</f>
        <v>0</v>
      </c>
      <c r="K1226" s="111"/>
      <c r="L1226" s="111"/>
      <c r="M1226" s="111">
        <f t="shared" si="409"/>
        <v>0</v>
      </c>
      <c r="N1226" s="111">
        <f t="shared" si="406"/>
        <v>0</v>
      </c>
      <c r="O1226" s="173">
        <f t="shared" si="407"/>
        <v>0</v>
      </c>
      <c r="P1226" s="174">
        <f t="shared" si="408"/>
        <v>0</v>
      </c>
    </row>
    <row r="1227" spans="1:16" ht="15.75" hidden="1" outlineLevel="1">
      <c r="A1227" s="184">
        <f t="shared" si="402"/>
        <v>0</v>
      </c>
      <c r="B1227" s="199" t="str">
        <f t="shared" si="401"/>
        <v>IDC</v>
      </c>
      <c r="C1227" s="49" t="str">
        <f t="shared" si="400"/>
        <v>MERC/CAPEX/2023-2024/0178</v>
      </c>
      <c r="D1227" s="160">
        <f t="shared" si="400"/>
        <v>45362</v>
      </c>
      <c r="E1227" s="111">
        <f t="shared" si="400"/>
        <v>0.5</v>
      </c>
      <c r="F1227" s="109">
        <f t="shared" si="403"/>
        <v>0.5</v>
      </c>
      <c r="G1227" s="109">
        <f t="shared" si="404"/>
        <v>0.5</v>
      </c>
      <c r="H1227" s="111">
        <f t="shared" si="405"/>
        <v>0</v>
      </c>
      <c r="I1227" s="109">
        <f>'F4.2'!Z77</f>
        <v>0</v>
      </c>
      <c r="J1227" s="109">
        <f>'F4.2'!AY77</f>
        <v>0</v>
      </c>
      <c r="K1227" s="111"/>
      <c r="L1227" s="111"/>
      <c r="M1227" s="111">
        <f t="shared" si="409"/>
        <v>0</v>
      </c>
      <c r="N1227" s="111">
        <f t="shared" si="406"/>
        <v>0</v>
      </c>
      <c r="O1227" s="173">
        <f t="shared" si="407"/>
        <v>0</v>
      </c>
      <c r="P1227" s="174">
        <f t="shared" si="408"/>
        <v>0</v>
      </c>
    </row>
    <row r="1228" spans="1:16" ht="31.5" hidden="1" outlineLevel="1">
      <c r="A1228" s="177" t="str">
        <f t="shared" si="402"/>
        <v>HO
DPR 13</v>
      </c>
      <c r="B1228" s="178" t="str">
        <f t="shared" si="401"/>
        <v>Construction of new Administrative Building for Mahagenco at Vidyut Bhawan, Katol Road, Nagpur</v>
      </c>
      <c r="C1228" s="49" t="str">
        <f t="shared" si="400"/>
        <v>MERC/CAPEX/2021-2022/MSPGCL/063</v>
      </c>
      <c r="D1228" s="160">
        <f t="shared" si="400"/>
        <v>44604</v>
      </c>
      <c r="E1228" s="111">
        <f t="shared" si="400"/>
        <v>57</v>
      </c>
      <c r="F1228" s="109">
        <f t="shared" si="403"/>
        <v>0</v>
      </c>
      <c r="G1228" s="109">
        <f t="shared" si="404"/>
        <v>0</v>
      </c>
      <c r="H1228" s="111">
        <f t="shared" si="405"/>
        <v>0</v>
      </c>
      <c r="I1228" s="109">
        <f>'F4.2'!Z78</f>
        <v>0</v>
      </c>
      <c r="J1228" s="109">
        <f>'F4.2'!AY78</f>
        <v>0</v>
      </c>
      <c r="K1228" s="111"/>
      <c r="L1228" s="111"/>
      <c r="M1228" s="111">
        <f t="shared" si="409"/>
        <v>0</v>
      </c>
      <c r="N1228" s="111">
        <f t="shared" si="406"/>
        <v>0</v>
      </c>
      <c r="O1228" s="173">
        <f t="shared" si="407"/>
        <v>0</v>
      </c>
      <c r="P1228" s="174">
        <f t="shared" si="408"/>
        <v>0</v>
      </c>
    </row>
    <row r="1229" spans="1:16" ht="31.5" hidden="1" outlineLevel="1">
      <c r="A1229" s="185">
        <f t="shared" si="402"/>
        <v>1</v>
      </c>
      <c r="B1229" s="186" t="str">
        <f t="shared" si="401"/>
        <v>Construction of new Administrative Building for Mahagenco at Vidyut Bhawan, Katol Road, Nagpur</v>
      </c>
      <c r="C1229" s="49" t="str">
        <f t="shared" si="400"/>
        <v>MERC/CAPEX/2021-2022/MSPGCL/063</v>
      </c>
      <c r="D1229" s="160">
        <f t="shared" si="400"/>
        <v>44604</v>
      </c>
      <c r="E1229" s="111">
        <f t="shared" si="400"/>
        <v>54.24</v>
      </c>
      <c r="F1229" s="109">
        <f t="shared" si="403"/>
        <v>0</v>
      </c>
      <c r="G1229" s="109">
        <f t="shared" si="404"/>
        <v>0</v>
      </c>
      <c r="H1229" s="111">
        <f t="shared" si="405"/>
        <v>0</v>
      </c>
      <c r="I1229" s="109">
        <f>'F4.2'!Z79</f>
        <v>0</v>
      </c>
      <c r="J1229" s="109">
        <f>'F4.2'!AY79</f>
        <v>0</v>
      </c>
      <c r="K1229" s="111"/>
      <c r="L1229" s="111"/>
      <c r="M1229" s="111">
        <f t="shared" si="409"/>
        <v>0</v>
      </c>
      <c r="N1229" s="111">
        <f t="shared" si="406"/>
        <v>0</v>
      </c>
      <c r="O1229" s="173">
        <f t="shared" si="407"/>
        <v>0</v>
      </c>
      <c r="P1229" s="174">
        <f t="shared" si="408"/>
        <v>0</v>
      </c>
    </row>
    <row r="1230" spans="1:16" ht="31.5" hidden="1" outlineLevel="1">
      <c r="A1230" s="185">
        <f t="shared" si="402"/>
        <v>0</v>
      </c>
      <c r="B1230" s="186" t="str">
        <f t="shared" si="401"/>
        <v>IDC</v>
      </c>
      <c r="C1230" s="40" t="str">
        <f t="shared" si="400"/>
        <v>MERC/CAPEX/2021-2022/MSPGCL/063</v>
      </c>
      <c r="D1230" s="159">
        <f t="shared" si="400"/>
        <v>44604</v>
      </c>
      <c r="E1230" s="109">
        <f t="shared" si="400"/>
        <v>2.76</v>
      </c>
      <c r="F1230" s="109">
        <f t="shared" si="403"/>
        <v>0</v>
      </c>
      <c r="G1230" s="109">
        <f t="shared" si="404"/>
        <v>0</v>
      </c>
      <c r="H1230" s="109">
        <f t="shared" si="405"/>
        <v>0</v>
      </c>
      <c r="I1230" s="109">
        <f>'F4.2'!Z80</f>
        <v>0</v>
      </c>
      <c r="J1230" s="109">
        <f>'F4.2'!AY80</f>
        <v>0</v>
      </c>
      <c r="K1230" s="109"/>
      <c r="L1230" s="109"/>
      <c r="M1230" s="109">
        <f t="shared" si="409"/>
        <v>0</v>
      </c>
      <c r="N1230" s="109">
        <f t="shared" si="406"/>
        <v>0</v>
      </c>
      <c r="O1230" s="173">
        <f t="shared" si="407"/>
        <v>0</v>
      </c>
      <c r="P1230" s="174">
        <f t="shared" si="408"/>
        <v>0</v>
      </c>
    </row>
    <row r="1231" spans="1:16" ht="31.5" hidden="1" outlineLevel="1">
      <c r="A1231" s="177" t="str">
        <f t="shared" si="402"/>
        <v>HO
DPR 16</v>
      </c>
      <c r="B1231" s="178" t="str">
        <f t="shared" si="401"/>
        <v>Centralized Monitoring Solution</v>
      </c>
      <c r="C1231" s="49" t="str">
        <f t="shared" si="400"/>
        <v>MERC/CAPEX/MSPGCL/2023-24/0576</v>
      </c>
      <c r="D1231" s="160">
        <f t="shared" si="400"/>
        <v>45232</v>
      </c>
      <c r="E1231" s="111">
        <f t="shared" si="400"/>
        <v>69.308999999999997</v>
      </c>
      <c r="F1231" s="109">
        <f t="shared" si="403"/>
        <v>0</v>
      </c>
      <c r="G1231" s="109">
        <f t="shared" si="404"/>
        <v>0</v>
      </c>
      <c r="H1231" s="111">
        <f t="shared" si="405"/>
        <v>0</v>
      </c>
      <c r="I1231" s="109">
        <f>'F4.2'!Z81</f>
        <v>0</v>
      </c>
      <c r="J1231" s="109">
        <f>'F4.2'!AY81</f>
        <v>0</v>
      </c>
      <c r="K1231" s="111"/>
      <c r="L1231" s="111"/>
      <c r="M1231" s="111">
        <f t="shared" si="409"/>
        <v>0</v>
      </c>
      <c r="N1231" s="111">
        <f t="shared" si="406"/>
        <v>0</v>
      </c>
      <c r="O1231" s="173">
        <f t="shared" si="407"/>
        <v>0</v>
      </c>
      <c r="P1231" s="174">
        <f t="shared" si="408"/>
        <v>0</v>
      </c>
    </row>
    <row r="1232" spans="1:16" ht="15.75" hidden="1" outlineLevel="1">
      <c r="A1232" s="185">
        <f t="shared" si="402"/>
        <v>1</v>
      </c>
      <c r="B1232" s="186" t="str">
        <f t="shared" si="401"/>
        <v>Centralized Monitoring Solution</v>
      </c>
      <c r="C1232" s="49" t="str">
        <f t="shared" si="400"/>
        <v>MERC/CAPEX/MSPGCL/2023-24/0576</v>
      </c>
      <c r="D1232" s="160">
        <f t="shared" si="400"/>
        <v>45232</v>
      </c>
      <c r="E1232" s="111">
        <f t="shared" si="400"/>
        <v>66.009</v>
      </c>
      <c r="F1232" s="109">
        <f t="shared" si="403"/>
        <v>0</v>
      </c>
      <c r="G1232" s="109">
        <f t="shared" si="404"/>
        <v>0</v>
      </c>
      <c r="H1232" s="111">
        <f t="shared" si="405"/>
        <v>0</v>
      </c>
      <c r="I1232" s="109">
        <f>'F4.2'!Z82</f>
        <v>0</v>
      </c>
      <c r="J1232" s="109">
        <f>'F4.2'!AY82</f>
        <v>0</v>
      </c>
      <c r="K1232" s="111"/>
      <c r="L1232" s="111"/>
      <c r="M1232" s="111">
        <f t="shared" si="409"/>
        <v>0</v>
      </c>
      <c r="N1232" s="111">
        <f t="shared" si="406"/>
        <v>0</v>
      </c>
      <c r="O1232" s="173">
        <f t="shared" si="407"/>
        <v>0</v>
      </c>
      <c r="P1232" s="174">
        <f t="shared" si="408"/>
        <v>0</v>
      </c>
    </row>
    <row r="1233" spans="1:16" ht="15.75" hidden="1" outlineLevel="1">
      <c r="A1233" s="185">
        <f t="shared" si="402"/>
        <v>0</v>
      </c>
      <c r="B1233" s="186" t="str">
        <f t="shared" si="401"/>
        <v>IDC</v>
      </c>
      <c r="C1233" s="49" t="str">
        <f t="shared" si="400"/>
        <v>MERC/CAPEX/MSPGCL/2023-24/0576</v>
      </c>
      <c r="D1233" s="160">
        <f t="shared" si="400"/>
        <v>45232</v>
      </c>
      <c r="E1233" s="111">
        <f t="shared" si="400"/>
        <v>3.3</v>
      </c>
      <c r="F1233" s="109">
        <f t="shared" si="403"/>
        <v>0</v>
      </c>
      <c r="G1233" s="109">
        <f t="shared" si="404"/>
        <v>0</v>
      </c>
      <c r="H1233" s="111">
        <f t="shared" si="405"/>
        <v>0</v>
      </c>
      <c r="I1233" s="109">
        <f>'F4.2'!Z83</f>
        <v>0</v>
      </c>
      <c r="J1233" s="109">
        <f>'F4.2'!AY83</f>
        <v>0</v>
      </c>
      <c r="K1233" s="111"/>
      <c r="L1233" s="111"/>
      <c r="M1233" s="111">
        <f t="shared" si="409"/>
        <v>0</v>
      </c>
      <c r="N1233" s="111">
        <f t="shared" si="406"/>
        <v>0</v>
      </c>
      <c r="O1233" s="173">
        <f t="shared" si="407"/>
        <v>0</v>
      </c>
      <c r="P1233" s="174">
        <f t="shared" si="408"/>
        <v>0</v>
      </c>
    </row>
    <row r="1234" spans="1:16" ht="31.5" hidden="1" outlineLevel="1">
      <c r="A1234" s="177">
        <f t="shared" si="402"/>
        <v>20</v>
      </c>
      <c r="B1234" s="178" t="str">
        <f t="shared" si="401"/>
        <v>Improvement of Loadability and Availability of Coal Handling Plant at BTPS, Bhusawal</v>
      </c>
      <c r="C1234" s="49" t="str">
        <f t="shared" si="400"/>
        <v>MERC/CAPEX/MSPGCL/2024-25/0309</v>
      </c>
      <c r="D1234" s="160">
        <f t="shared" si="400"/>
        <v>45429</v>
      </c>
      <c r="E1234" s="111">
        <f t="shared" si="400"/>
        <v>0</v>
      </c>
      <c r="F1234" s="109">
        <f t="shared" si="403"/>
        <v>0</v>
      </c>
      <c r="G1234" s="109">
        <f t="shared" si="404"/>
        <v>0</v>
      </c>
      <c r="H1234" s="111">
        <f t="shared" si="405"/>
        <v>0</v>
      </c>
      <c r="I1234" s="109">
        <f>'F4.2'!Z84</f>
        <v>0</v>
      </c>
      <c r="J1234" s="109">
        <f>'F4.2'!AY84</f>
        <v>0</v>
      </c>
      <c r="K1234" s="111"/>
      <c r="L1234" s="111"/>
      <c r="M1234" s="111">
        <f t="shared" si="409"/>
        <v>0</v>
      </c>
      <c r="N1234" s="111">
        <f t="shared" si="406"/>
        <v>0</v>
      </c>
      <c r="O1234" s="173">
        <f t="shared" si="407"/>
        <v>0</v>
      </c>
      <c r="P1234" s="174">
        <f t="shared" si="408"/>
        <v>0</v>
      </c>
    </row>
    <row r="1235" spans="1:16" ht="47.25" hidden="1" outlineLevel="1">
      <c r="A1235" s="185">
        <f t="shared" si="402"/>
        <v>20.100000000000001</v>
      </c>
      <c r="B1235" s="186" t="str">
        <f t="shared" si="401"/>
        <v>Scheme-1:-Design Engineering, Supply, Erection, commissioning, Extension of travel Length &amp; Capacity Enhancement of coal yard with additional drive system of stacker reclaimer conveyor No. 110 at in coal handling Plant BTPS.</v>
      </c>
      <c r="C1235" s="49" t="str">
        <f t="shared" si="400"/>
        <v>MERC/CAPEX/MSPGCL/2024-25/0309</v>
      </c>
      <c r="D1235" s="160">
        <f t="shared" si="400"/>
        <v>45429</v>
      </c>
      <c r="E1235" s="111">
        <f t="shared" si="400"/>
        <v>14.27</v>
      </c>
      <c r="F1235" s="109">
        <f t="shared" si="403"/>
        <v>14.27</v>
      </c>
      <c r="G1235" s="109">
        <f t="shared" si="404"/>
        <v>14.27</v>
      </c>
      <c r="H1235" s="111">
        <f t="shared" si="405"/>
        <v>0</v>
      </c>
      <c r="I1235" s="109">
        <f>'F4.2'!Z85</f>
        <v>0</v>
      </c>
      <c r="J1235" s="109">
        <f>'F4.2'!AY85</f>
        <v>0</v>
      </c>
      <c r="K1235" s="111"/>
      <c r="L1235" s="111"/>
      <c r="M1235" s="111">
        <f t="shared" ref="M1235:M1254" si="410">SUM(J1235:L1235)</f>
        <v>0</v>
      </c>
      <c r="N1235" s="111">
        <f t="shared" si="406"/>
        <v>0</v>
      </c>
      <c r="O1235" s="173"/>
      <c r="P1235" s="174"/>
    </row>
    <row r="1236" spans="1:16" ht="31.5" hidden="1" outlineLevel="1">
      <c r="A1236" s="185">
        <f t="shared" si="402"/>
        <v>20.2</v>
      </c>
      <c r="B1236" s="186" t="str">
        <f t="shared" si="401"/>
        <v>Scheme-2:-Design, Engineering, Rectification, Erection &amp; Commissioning of Z point at Conveyor 108A &amp; B at CHP-500MW.</v>
      </c>
      <c r="C1236" s="49" t="str">
        <f t="shared" si="400"/>
        <v>MERC/CAPEX/MSPGCL/2024-25/0309</v>
      </c>
      <c r="D1236" s="160">
        <f t="shared" si="400"/>
        <v>45429</v>
      </c>
      <c r="E1236" s="111">
        <f t="shared" si="400"/>
        <v>8.18</v>
      </c>
      <c r="F1236" s="109">
        <f t="shared" si="403"/>
        <v>8.18</v>
      </c>
      <c r="G1236" s="109">
        <f t="shared" si="404"/>
        <v>8.18</v>
      </c>
      <c r="H1236" s="111">
        <f t="shared" si="405"/>
        <v>0</v>
      </c>
      <c r="I1236" s="109">
        <f>'F4.2'!Z86</f>
        <v>0</v>
      </c>
      <c r="J1236" s="109">
        <f>'F4.2'!AY86</f>
        <v>0</v>
      </c>
      <c r="K1236" s="111"/>
      <c r="L1236" s="111"/>
      <c r="M1236" s="111">
        <f t="shared" si="410"/>
        <v>0</v>
      </c>
      <c r="N1236" s="111">
        <f t="shared" si="406"/>
        <v>0</v>
      </c>
      <c r="O1236" s="173"/>
      <c r="P1236" s="174"/>
    </row>
    <row r="1237" spans="1:16" ht="31.5" hidden="1" outlineLevel="1">
      <c r="A1237" s="185">
        <f t="shared" si="402"/>
        <v>20.3</v>
      </c>
      <c r="B1237" s="186" t="str">
        <f t="shared" si="401"/>
        <v>Scheme-3:-Design, Engineering and provision of material lifting arrangement for crusher floor, wobbler feeder  &amp; C-105 floor In CHP BTPS.</v>
      </c>
      <c r="C1237" s="49" t="str">
        <f t="shared" si="400"/>
        <v>MERC/CAPEX/MSPGCL/2024-25/0309</v>
      </c>
      <c r="D1237" s="160">
        <f t="shared" si="400"/>
        <v>45429</v>
      </c>
      <c r="E1237" s="111">
        <f t="shared" si="400"/>
        <v>1.88</v>
      </c>
      <c r="F1237" s="109">
        <f t="shared" si="403"/>
        <v>1.88</v>
      </c>
      <c r="G1237" s="109">
        <f t="shared" si="404"/>
        <v>1.88</v>
      </c>
      <c r="H1237" s="111">
        <f t="shared" si="405"/>
        <v>0</v>
      </c>
      <c r="I1237" s="109">
        <f>'F4.2'!Z87</f>
        <v>0</v>
      </c>
      <c r="J1237" s="109">
        <f>'F4.2'!AY87</f>
        <v>0</v>
      </c>
      <c r="K1237" s="111"/>
      <c r="L1237" s="111"/>
      <c r="M1237" s="111">
        <f t="shared" si="410"/>
        <v>0</v>
      </c>
      <c r="N1237" s="111">
        <f t="shared" si="406"/>
        <v>0</v>
      </c>
      <c r="O1237" s="173"/>
      <c r="P1237" s="174"/>
    </row>
    <row r="1238" spans="1:16" ht="31.5" hidden="1" outlineLevel="1">
      <c r="A1238" s="185">
        <f t="shared" si="402"/>
        <v>20.399999999999999</v>
      </c>
      <c r="B1238" s="186" t="str">
        <f t="shared" si="401"/>
        <v>Scheme-4:-Structural up-gradation and rehabilitation of reversible yard conveyor in coal handling plant.</v>
      </c>
      <c r="C1238" s="49" t="str">
        <f t="shared" si="400"/>
        <v>MERC/CAPEX/MSPGCL/2024-25/0309</v>
      </c>
      <c r="D1238" s="160">
        <f t="shared" si="400"/>
        <v>45429</v>
      </c>
      <c r="E1238" s="111">
        <f t="shared" si="400"/>
        <v>4.21</v>
      </c>
      <c r="F1238" s="109">
        <f t="shared" si="403"/>
        <v>4.21</v>
      </c>
      <c r="G1238" s="109">
        <f t="shared" si="404"/>
        <v>4.21</v>
      </c>
      <c r="H1238" s="111">
        <f t="shared" si="405"/>
        <v>0</v>
      </c>
      <c r="I1238" s="109">
        <f>'F4.2'!Z88</f>
        <v>0</v>
      </c>
      <c r="J1238" s="109">
        <f>'F4.2'!AY88</f>
        <v>0</v>
      </c>
      <c r="K1238" s="111"/>
      <c r="L1238" s="111"/>
      <c r="M1238" s="111">
        <f t="shared" si="410"/>
        <v>0</v>
      </c>
      <c r="N1238" s="111">
        <f t="shared" si="406"/>
        <v>0</v>
      </c>
      <c r="O1238" s="173"/>
      <c r="P1238" s="174"/>
    </row>
    <row r="1239" spans="1:16" ht="31.5" hidden="1" outlineLevel="1">
      <c r="A1239" s="185">
        <f t="shared" si="402"/>
        <v>20.5</v>
      </c>
      <c r="B1239" s="186" t="str">
        <f t="shared" si="401"/>
        <v>Scheme-5:-Design, Engineering, Erection and commissioning of Receiving and discharge chutes of wobbler feeders in CHP BTPS.</v>
      </c>
      <c r="C1239" s="49" t="str">
        <f t="shared" si="400"/>
        <v>MERC/CAPEX/MSPGCL/2024-25/0309</v>
      </c>
      <c r="D1239" s="160">
        <f t="shared" si="400"/>
        <v>45429</v>
      </c>
      <c r="E1239" s="111">
        <f t="shared" si="400"/>
        <v>6.25</v>
      </c>
      <c r="F1239" s="109">
        <f t="shared" si="403"/>
        <v>6.25</v>
      </c>
      <c r="G1239" s="109">
        <f t="shared" si="404"/>
        <v>6.25</v>
      </c>
      <c r="H1239" s="111">
        <f t="shared" si="405"/>
        <v>0</v>
      </c>
      <c r="I1239" s="109">
        <f>'F4.2'!Z89</f>
        <v>0</v>
      </c>
      <c r="J1239" s="109">
        <f>'F4.2'!AY89</f>
        <v>0</v>
      </c>
      <c r="K1239" s="111"/>
      <c r="L1239" s="111"/>
      <c r="M1239" s="111">
        <f t="shared" si="410"/>
        <v>0</v>
      </c>
      <c r="N1239" s="111">
        <f t="shared" si="406"/>
        <v>0</v>
      </c>
      <c r="O1239" s="173"/>
      <c r="P1239" s="174"/>
    </row>
    <row r="1240" spans="1:16" ht="15.75" hidden="1" outlineLevel="1">
      <c r="A1240" s="185">
        <f t="shared" si="402"/>
        <v>20.6</v>
      </c>
      <c r="B1240" s="186" t="str">
        <f t="shared" si="401"/>
        <v>Scheme-6: Procurement of 3 Nos. of Bulldozers at BTPS, Bhusawal.</v>
      </c>
      <c r="C1240" s="49" t="str">
        <f t="shared" ref="C1240:E1259" si="411">C1010</f>
        <v>MERC/CAPEX/MSPGCL/2024-25/0309</v>
      </c>
      <c r="D1240" s="160">
        <f t="shared" si="411"/>
        <v>45429</v>
      </c>
      <c r="E1240" s="111">
        <f t="shared" si="411"/>
        <v>7.35</v>
      </c>
      <c r="F1240" s="109">
        <f t="shared" si="403"/>
        <v>7.35</v>
      </c>
      <c r="G1240" s="109">
        <f t="shared" si="404"/>
        <v>7.35</v>
      </c>
      <c r="H1240" s="111">
        <f t="shared" si="405"/>
        <v>0</v>
      </c>
      <c r="I1240" s="109">
        <f>'F4.2'!Z90</f>
        <v>0</v>
      </c>
      <c r="J1240" s="109">
        <f>'F4.2'!AY90</f>
        <v>0</v>
      </c>
      <c r="K1240" s="111"/>
      <c r="L1240" s="111"/>
      <c r="M1240" s="111">
        <f t="shared" si="410"/>
        <v>0</v>
      </c>
      <c r="N1240" s="111">
        <f t="shared" si="406"/>
        <v>0</v>
      </c>
      <c r="O1240" s="173"/>
      <c r="P1240" s="174"/>
    </row>
    <row r="1241" spans="1:16" ht="15.75" hidden="1" outlineLevel="1">
      <c r="A1241" s="185">
        <f t="shared" si="402"/>
        <v>0</v>
      </c>
      <c r="B1241" s="186" t="str">
        <f t="shared" si="401"/>
        <v>IDC</v>
      </c>
      <c r="C1241" s="49">
        <f t="shared" si="411"/>
        <v>0</v>
      </c>
      <c r="D1241" s="160" t="str">
        <f t="shared" si="411"/>
        <v>-</v>
      </c>
      <c r="E1241" s="111">
        <f t="shared" si="411"/>
        <v>0</v>
      </c>
      <c r="F1241" s="109">
        <f t="shared" si="403"/>
        <v>0.42</v>
      </c>
      <c r="G1241" s="109">
        <f t="shared" si="404"/>
        <v>0.42</v>
      </c>
      <c r="H1241" s="111">
        <f t="shared" si="405"/>
        <v>0</v>
      </c>
      <c r="I1241" s="109">
        <f>'F4.2'!Z91</f>
        <v>0</v>
      </c>
      <c r="J1241" s="109">
        <f>'F4.2'!AY91</f>
        <v>0</v>
      </c>
      <c r="K1241" s="111"/>
      <c r="L1241" s="111"/>
      <c r="M1241" s="111">
        <f t="shared" si="410"/>
        <v>0</v>
      </c>
      <c r="N1241" s="111">
        <f t="shared" si="406"/>
        <v>0</v>
      </c>
      <c r="O1241" s="173"/>
      <c r="P1241" s="174"/>
    </row>
    <row r="1242" spans="1:16" ht="31.5" hidden="1" outlineLevel="1">
      <c r="A1242" s="177">
        <f t="shared" si="402"/>
        <v>21</v>
      </c>
      <c r="B1242" s="178" t="str">
        <f t="shared" si="401"/>
        <v>Performance Improvement of Coal Handling Plant at BTPS-U4 &amp; 5, Bhusawal</v>
      </c>
      <c r="C1242" s="49" t="str">
        <f t="shared" si="411"/>
        <v>MERC/CAPEX/MSPGCL/2024-25/0310</v>
      </c>
      <c r="D1242" s="160" t="str">
        <f t="shared" si="411"/>
        <v>-</v>
      </c>
      <c r="E1242" s="111">
        <f t="shared" si="411"/>
        <v>0</v>
      </c>
      <c r="F1242" s="109">
        <f t="shared" si="403"/>
        <v>0</v>
      </c>
      <c r="G1242" s="109">
        <f t="shared" si="404"/>
        <v>0</v>
      </c>
      <c r="H1242" s="111">
        <f t="shared" si="405"/>
        <v>0</v>
      </c>
      <c r="I1242" s="109">
        <f>'F4.2'!Z92</f>
        <v>0</v>
      </c>
      <c r="J1242" s="109">
        <f>'F4.2'!AY92</f>
        <v>0</v>
      </c>
      <c r="K1242" s="111"/>
      <c r="L1242" s="111"/>
      <c r="M1242" s="111">
        <f t="shared" si="410"/>
        <v>0</v>
      </c>
      <c r="N1242" s="111">
        <f t="shared" si="406"/>
        <v>0</v>
      </c>
      <c r="O1242" s="173"/>
      <c r="P1242" s="174"/>
    </row>
    <row r="1243" spans="1:16" ht="31.5" hidden="1" outlineLevel="1">
      <c r="A1243" s="185">
        <f t="shared" si="402"/>
        <v>21.1</v>
      </c>
      <c r="B1243" s="186" t="str">
        <f t="shared" si="401"/>
        <v>Scheme-1: Revamping, Modification of Gravity take-up and Drive Augmentation of Bunkering conveyor in CHP BTPS</v>
      </c>
      <c r="C1243" s="49" t="str">
        <f t="shared" si="411"/>
        <v>MERC/CAPEX/MSPGCL/2024-25/0310</v>
      </c>
      <c r="D1243" s="160">
        <f t="shared" si="411"/>
        <v>45429</v>
      </c>
      <c r="E1243" s="111">
        <f t="shared" si="411"/>
        <v>11.35</v>
      </c>
      <c r="F1243" s="109">
        <f t="shared" si="403"/>
        <v>11.35</v>
      </c>
      <c r="G1243" s="109">
        <f t="shared" si="404"/>
        <v>11.35</v>
      </c>
      <c r="H1243" s="111">
        <f t="shared" si="405"/>
        <v>0</v>
      </c>
      <c r="I1243" s="109">
        <f>'F4.2'!Z93</f>
        <v>0</v>
      </c>
      <c r="J1243" s="109">
        <f>'F4.2'!AY93</f>
        <v>0</v>
      </c>
      <c r="K1243" s="111"/>
      <c r="L1243" s="111"/>
      <c r="M1243" s="111">
        <f t="shared" si="410"/>
        <v>0</v>
      </c>
      <c r="N1243" s="111">
        <f t="shared" si="406"/>
        <v>0</v>
      </c>
      <c r="O1243" s="173"/>
      <c r="P1243" s="174"/>
    </row>
    <row r="1244" spans="1:16" ht="15.75" hidden="1" outlineLevel="1">
      <c r="A1244" s="185">
        <f t="shared" si="402"/>
        <v>21.2</v>
      </c>
      <c r="B1244" s="186" t="str">
        <f t="shared" si="401"/>
        <v>Scheme-2: Revamping of coal diverting chutes in CHP 2x500 MW BTPS</v>
      </c>
      <c r="C1244" s="49" t="str">
        <f t="shared" si="411"/>
        <v>MERC/CAPEX/MSPGCL/2024-25/0310</v>
      </c>
      <c r="D1244" s="160">
        <f t="shared" si="411"/>
        <v>45429</v>
      </c>
      <c r="E1244" s="111">
        <f t="shared" si="411"/>
        <v>5.73</v>
      </c>
      <c r="F1244" s="109">
        <f t="shared" si="403"/>
        <v>5.73</v>
      </c>
      <c r="G1244" s="109">
        <f t="shared" si="404"/>
        <v>5.73</v>
      </c>
      <c r="H1244" s="111">
        <f t="shared" si="405"/>
        <v>0</v>
      </c>
      <c r="I1244" s="109">
        <f>'F4.2'!Z94</f>
        <v>0</v>
      </c>
      <c r="J1244" s="109">
        <f>'F4.2'!AY94</f>
        <v>0</v>
      </c>
      <c r="K1244" s="111"/>
      <c r="L1244" s="111"/>
      <c r="M1244" s="111">
        <f t="shared" si="410"/>
        <v>0</v>
      </c>
      <c r="N1244" s="111">
        <f t="shared" si="406"/>
        <v>0</v>
      </c>
      <c r="O1244" s="173"/>
      <c r="P1244" s="174"/>
    </row>
    <row r="1245" spans="1:16" ht="31.5" hidden="1" outlineLevel="1">
      <c r="A1245" s="185">
        <f t="shared" si="402"/>
        <v>21.3</v>
      </c>
      <c r="B1245" s="186" t="str">
        <f t="shared" si="401"/>
        <v>Scheme-3: Revamping and structural augmentation of Reversible feeder conveyors in CHP-BTPS.</v>
      </c>
      <c r="C1245" s="49" t="str">
        <f t="shared" si="411"/>
        <v>MERC/CAPEX/MSPGCL/2024-25/0310</v>
      </c>
      <c r="D1245" s="160">
        <f t="shared" si="411"/>
        <v>45429</v>
      </c>
      <c r="E1245" s="111">
        <f t="shared" si="411"/>
        <v>1.77</v>
      </c>
      <c r="F1245" s="109">
        <f t="shared" si="403"/>
        <v>3.52</v>
      </c>
      <c r="G1245" s="109">
        <f t="shared" si="404"/>
        <v>3.52</v>
      </c>
      <c r="H1245" s="111">
        <f t="shared" si="405"/>
        <v>0</v>
      </c>
      <c r="I1245" s="109">
        <f>'F4.2'!Z95</f>
        <v>0</v>
      </c>
      <c r="J1245" s="109">
        <f>'F4.2'!AY95</f>
        <v>0</v>
      </c>
      <c r="K1245" s="111"/>
      <c r="L1245" s="111"/>
      <c r="M1245" s="111">
        <f t="shared" si="410"/>
        <v>0</v>
      </c>
      <c r="N1245" s="111">
        <f t="shared" si="406"/>
        <v>0</v>
      </c>
      <c r="O1245" s="173"/>
      <c r="P1245" s="174"/>
    </row>
    <row r="1246" spans="1:16" ht="31.5" hidden="1" outlineLevel="1">
      <c r="A1246" s="185">
        <f t="shared" si="402"/>
        <v>21.4</v>
      </c>
      <c r="B1246" s="186" t="str">
        <f t="shared" si="401"/>
        <v>Scheme-4: Revamping and up-gradation of air &amp; ventilation system in Coal Handling Plant-BTPS.</v>
      </c>
      <c r="C1246" s="49" t="str">
        <f t="shared" si="411"/>
        <v>MERC/CAPEX/MSPGCL/2024-25/0310</v>
      </c>
      <c r="D1246" s="160">
        <f t="shared" si="411"/>
        <v>45429</v>
      </c>
      <c r="E1246" s="111">
        <f t="shared" si="411"/>
        <v>9.01</v>
      </c>
      <c r="F1246" s="109">
        <f t="shared" si="403"/>
        <v>3.85</v>
      </c>
      <c r="G1246" s="109">
        <f t="shared" si="404"/>
        <v>3.85</v>
      </c>
      <c r="H1246" s="111">
        <f t="shared" si="405"/>
        <v>0</v>
      </c>
      <c r="I1246" s="109">
        <f>'F4.2'!Z96</f>
        <v>0</v>
      </c>
      <c r="J1246" s="109">
        <f>'F4.2'!AY96</f>
        <v>0</v>
      </c>
      <c r="K1246" s="111"/>
      <c r="L1246" s="111"/>
      <c r="M1246" s="111">
        <f t="shared" si="410"/>
        <v>0</v>
      </c>
      <c r="N1246" s="111">
        <f t="shared" si="406"/>
        <v>0</v>
      </c>
      <c r="O1246" s="173"/>
      <c r="P1246" s="174"/>
    </row>
    <row r="1247" spans="1:16" ht="31.5" hidden="1" outlineLevel="1">
      <c r="A1247" s="185">
        <f t="shared" si="402"/>
        <v>21.5</v>
      </c>
      <c r="B1247" s="186" t="str">
        <f t="shared" si="401"/>
        <v>Scheme-5: Revamping, Structural &amp; drive up-gradation  of conveyor-111 in CHP-BTPS.</v>
      </c>
      <c r="C1247" s="49" t="str">
        <f t="shared" si="411"/>
        <v>MERC/CAPEX/MSPGCL/2024-25/0310</v>
      </c>
      <c r="D1247" s="160">
        <f t="shared" si="411"/>
        <v>45429</v>
      </c>
      <c r="E1247" s="111">
        <f t="shared" si="411"/>
        <v>3.85</v>
      </c>
      <c r="F1247" s="109">
        <f t="shared" si="403"/>
        <v>8.6199999999999992</v>
      </c>
      <c r="G1247" s="109">
        <f t="shared" si="404"/>
        <v>8.6199999999999992</v>
      </c>
      <c r="H1247" s="111">
        <f t="shared" si="405"/>
        <v>0</v>
      </c>
      <c r="I1247" s="109">
        <f>'F4.2'!Z97</f>
        <v>0</v>
      </c>
      <c r="J1247" s="109">
        <f>'F4.2'!AY97</f>
        <v>0</v>
      </c>
      <c r="K1247" s="111"/>
      <c r="L1247" s="111"/>
      <c r="M1247" s="111">
        <f t="shared" si="410"/>
        <v>0</v>
      </c>
      <c r="N1247" s="111">
        <f t="shared" si="406"/>
        <v>0</v>
      </c>
      <c r="O1247" s="173"/>
      <c r="P1247" s="174"/>
    </row>
    <row r="1248" spans="1:16" ht="31.5" hidden="1" outlineLevel="1">
      <c r="A1248" s="185">
        <f t="shared" si="402"/>
        <v>21.6</v>
      </c>
      <c r="B1248" s="186" t="str">
        <f t="shared" si="401"/>
        <v>Scheme-6: Revamping and structural up-gradation of conveyor system in tunnel area in Coal Handling Plant-BTPS.</v>
      </c>
      <c r="C1248" s="49" t="str">
        <f t="shared" si="411"/>
        <v>MERC/CAPEX/MSPGCL/2024-25/0310</v>
      </c>
      <c r="D1248" s="160">
        <f t="shared" si="411"/>
        <v>45429</v>
      </c>
      <c r="E1248" s="111">
        <f t="shared" si="411"/>
        <v>8.6199999999999992</v>
      </c>
      <c r="F1248" s="109">
        <f t="shared" si="403"/>
        <v>8.06</v>
      </c>
      <c r="G1248" s="109">
        <f t="shared" si="404"/>
        <v>8.06</v>
      </c>
      <c r="H1248" s="111">
        <f t="shared" si="405"/>
        <v>0</v>
      </c>
      <c r="I1248" s="109">
        <f>'F4.2'!Z98</f>
        <v>0</v>
      </c>
      <c r="J1248" s="109">
        <f>'F4.2'!AY98</f>
        <v>0</v>
      </c>
      <c r="K1248" s="111"/>
      <c r="L1248" s="111"/>
      <c r="M1248" s="111">
        <f t="shared" si="410"/>
        <v>0</v>
      </c>
      <c r="N1248" s="111">
        <f t="shared" si="406"/>
        <v>0</v>
      </c>
      <c r="O1248" s="173"/>
      <c r="P1248" s="174"/>
    </row>
    <row r="1249" spans="1:16" ht="31.5" hidden="1" outlineLevel="1">
      <c r="A1249" s="185">
        <f t="shared" si="402"/>
        <v>21.7</v>
      </c>
      <c r="B1249" s="186" t="str">
        <f t="shared" si="401"/>
        <v>Scheme-7: Erection &amp; Commissioning of Travelling type coal chutes in CHP BTPS.</v>
      </c>
      <c r="C1249" s="49" t="str">
        <f t="shared" si="411"/>
        <v>MERC/CAPEX/MSPGCL/2024-25/0310</v>
      </c>
      <c r="D1249" s="160">
        <f t="shared" si="411"/>
        <v>45429</v>
      </c>
      <c r="E1249" s="111">
        <f t="shared" si="411"/>
        <v>8.06</v>
      </c>
      <c r="F1249" s="109">
        <f t="shared" si="403"/>
        <v>4.9800000000000004</v>
      </c>
      <c r="G1249" s="109">
        <f t="shared" si="404"/>
        <v>4.9800000000000004</v>
      </c>
      <c r="H1249" s="111">
        <f t="shared" si="405"/>
        <v>0</v>
      </c>
      <c r="I1249" s="109">
        <f>'F4.2'!Z99</f>
        <v>0</v>
      </c>
      <c r="J1249" s="109">
        <f>'F4.2'!AY99</f>
        <v>0</v>
      </c>
      <c r="K1249" s="111"/>
      <c r="L1249" s="111"/>
      <c r="M1249" s="111">
        <f t="shared" si="410"/>
        <v>0</v>
      </c>
      <c r="N1249" s="111">
        <f t="shared" si="406"/>
        <v>0</v>
      </c>
      <c r="O1249" s="173"/>
      <c r="P1249" s="174"/>
    </row>
    <row r="1250" spans="1:16" ht="31.5" hidden="1" outlineLevel="1">
      <c r="A1250" s="185">
        <f t="shared" si="402"/>
        <v>21.8</v>
      </c>
      <c r="B1250" s="186" t="str">
        <f t="shared" si="401"/>
        <v>Scheme-8: Revamping of scoop cooling system installed in coal handling plant BTPS.</v>
      </c>
      <c r="C1250" s="49" t="str">
        <f t="shared" si="411"/>
        <v>MERC/CAPEX/MSPGCL/2024-25/0310</v>
      </c>
      <c r="D1250" s="160">
        <f t="shared" si="411"/>
        <v>45429</v>
      </c>
      <c r="E1250" s="111">
        <f t="shared" si="411"/>
        <v>4.9800000000000004</v>
      </c>
      <c r="F1250" s="109">
        <f t="shared" si="403"/>
        <v>3.92</v>
      </c>
      <c r="G1250" s="109">
        <f t="shared" si="404"/>
        <v>3.92</v>
      </c>
      <c r="H1250" s="111">
        <f t="shared" si="405"/>
        <v>0</v>
      </c>
      <c r="I1250" s="109">
        <f>'F4.2'!Z100</f>
        <v>0</v>
      </c>
      <c r="J1250" s="109">
        <f>'F4.2'!AY100</f>
        <v>0</v>
      </c>
      <c r="K1250" s="111"/>
      <c r="L1250" s="111"/>
      <c r="M1250" s="111">
        <f t="shared" si="410"/>
        <v>0</v>
      </c>
      <c r="N1250" s="111">
        <f t="shared" si="406"/>
        <v>0</v>
      </c>
      <c r="O1250" s="173"/>
      <c r="P1250" s="174"/>
    </row>
    <row r="1251" spans="1:16" ht="15.75" hidden="1" outlineLevel="1">
      <c r="A1251" s="283">
        <f t="shared" si="402"/>
        <v>21.9</v>
      </c>
      <c r="B1251" s="283" t="str">
        <f t="shared" si="401"/>
        <v>Scheme-9: Retrofitting and Up-gradation of Dewatering system in CHP-BTPS.</v>
      </c>
      <c r="C1251" s="49" t="str">
        <f t="shared" si="411"/>
        <v>MERC/CAPEX/MSPGCL/2024-25/0310</v>
      </c>
      <c r="D1251" s="160">
        <f t="shared" si="411"/>
        <v>45429</v>
      </c>
      <c r="E1251" s="111">
        <f t="shared" si="411"/>
        <v>3.92</v>
      </c>
      <c r="F1251" s="109">
        <f t="shared" si="403"/>
        <v>9.01</v>
      </c>
      <c r="G1251" s="109">
        <f t="shared" si="404"/>
        <v>9.01</v>
      </c>
      <c r="H1251" s="111">
        <f t="shared" si="405"/>
        <v>0</v>
      </c>
      <c r="I1251" s="109">
        <f>'F4.2'!Z101</f>
        <v>0</v>
      </c>
      <c r="J1251" s="109">
        <f>'F4.2'!AY101</f>
        <v>0</v>
      </c>
      <c r="K1251" s="111"/>
      <c r="L1251" s="111"/>
      <c r="M1251" s="111">
        <f t="shared" si="410"/>
        <v>0</v>
      </c>
      <c r="N1251" s="111">
        <f t="shared" si="406"/>
        <v>0</v>
      </c>
      <c r="O1251" s="173"/>
      <c r="P1251" s="174"/>
    </row>
    <row r="1252" spans="1:16" ht="15.75" hidden="1" outlineLevel="1">
      <c r="A1252" s="282">
        <f t="shared" si="402"/>
        <v>0</v>
      </c>
      <c r="B1252" s="282" t="str">
        <f t="shared" si="401"/>
        <v>IDC</v>
      </c>
      <c r="C1252" s="49">
        <f t="shared" si="411"/>
        <v>0</v>
      </c>
      <c r="D1252" s="160" t="str">
        <f t="shared" si="411"/>
        <v>-</v>
      </c>
      <c r="E1252" s="111">
        <f t="shared" si="411"/>
        <v>0</v>
      </c>
      <c r="F1252" s="109">
        <f t="shared" si="403"/>
        <v>0.53</v>
      </c>
      <c r="G1252" s="109">
        <f t="shared" si="404"/>
        <v>0.53</v>
      </c>
      <c r="H1252" s="111">
        <f t="shared" si="405"/>
        <v>0</v>
      </c>
      <c r="I1252" s="109">
        <f>'F4.2'!Z102</f>
        <v>0</v>
      </c>
      <c r="J1252" s="109">
        <f>'F4.2'!AY102</f>
        <v>0</v>
      </c>
      <c r="K1252" s="111"/>
      <c r="L1252" s="111"/>
      <c r="M1252" s="111">
        <f t="shared" si="410"/>
        <v>0</v>
      </c>
      <c r="N1252" s="111">
        <f t="shared" si="406"/>
        <v>0</v>
      </c>
      <c r="O1252" s="173"/>
      <c r="P1252" s="174"/>
    </row>
    <row r="1253" spans="1:16" ht="15.75" hidden="1" outlineLevel="1">
      <c r="A1253" s="284">
        <f t="shared" si="402"/>
        <v>0</v>
      </c>
      <c r="B1253" s="284" t="str">
        <f t="shared" si="401"/>
        <v>Asset Transfer from Projects</v>
      </c>
      <c r="C1253" s="49">
        <f t="shared" si="411"/>
        <v>0</v>
      </c>
      <c r="D1253" s="160" t="str">
        <f t="shared" si="411"/>
        <v>-</v>
      </c>
      <c r="E1253" s="111">
        <f t="shared" si="411"/>
        <v>0</v>
      </c>
      <c r="F1253" s="109">
        <f t="shared" si="403"/>
        <v>0</v>
      </c>
      <c r="G1253" s="109">
        <f t="shared" si="404"/>
        <v>0</v>
      </c>
      <c r="H1253" s="111">
        <f t="shared" si="405"/>
        <v>0</v>
      </c>
      <c r="I1253" s="109">
        <f>'F4.2'!Z103</f>
        <v>0</v>
      </c>
      <c r="J1253" s="109">
        <f>'F4.2'!AY103</f>
        <v>0</v>
      </c>
      <c r="K1253" s="111"/>
      <c r="L1253" s="111"/>
      <c r="M1253" s="111">
        <f t="shared" si="410"/>
        <v>0</v>
      </c>
      <c r="N1253" s="111">
        <f t="shared" si="406"/>
        <v>0</v>
      </c>
      <c r="O1253" s="173"/>
      <c r="P1253" s="174"/>
    </row>
    <row r="1254" spans="1:16" ht="15.75" hidden="1" outlineLevel="1">
      <c r="A1254" s="282">
        <f t="shared" si="402"/>
        <v>0</v>
      </c>
      <c r="B1254" s="282" t="str">
        <f t="shared" ref="B1254:B1285" si="412">B1024</f>
        <v>SP Busduct Unit 4&amp;5</v>
      </c>
      <c r="C1254" s="49">
        <f t="shared" si="411"/>
        <v>0</v>
      </c>
      <c r="D1254" s="160" t="str">
        <f t="shared" si="411"/>
        <v>-</v>
      </c>
      <c r="E1254" s="111">
        <f t="shared" si="411"/>
        <v>0</v>
      </c>
      <c r="F1254" s="109">
        <f t="shared" si="403"/>
        <v>0.30071745999999999</v>
      </c>
      <c r="G1254" s="109">
        <f t="shared" si="404"/>
        <v>0.30071745999999999</v>
      </c>
      <c r="H1254" s="111">
        <f t="shared" si="405"/>
        <v>0</v>
      </c>
      <c r="I1254" s="109">
        <f>'F4.2'!Z104</f>
        <v>0</v>
      </c>
      <c r="J1254" s="109">
        <f>'F4.2'!AY104</f>
        <v>0</v>
      </c>
      <c r="K1254" s="111"/>
      <c r="L1254" s="111"/>
      <c r="M1254" s="111">
        <f t="shared" si="410"/>
        <v>0</v>
      </c>
      <c r="N1254" s="111">
        <f t="shared" si="406"/>
        <v>0</v>
      </c>
      <c r="O1254" s="173"/>
      <c r="P1254" s="174"/>
    </row>
    <row r="1255" spans="1:16" ht="15.75" hidden="1" outlineLevel="1">
      <c r="A1255" s="282">
        <f t="shared" si="402"/>
        <v>0</v>
      </c>
      <c r="B1255" s="282" t="str">
        <f t="shared" si="412"/>
        <v>ESP,ID,FD,PA Fans &amp;Other Boiler Auxiliaries</v>
      </c>
      <c r="C1255" s="40">
        <f t="shared" si="411"/>
        <v>0</v>
      </c>
      <c r="D1255" s="159" t="str">
        <f t="shared" si="411"/>
        <v>-</v>
      </c>
      <c r="E1255" s="109">
        <f t="shared" si="411"/>
        <v>0</v>
      </c>
      <c r="F1255" s="109">
        <f t="shared" si="403"/>
        <v>1.0282827000000001</v>
      </c>
      <c r="G1255" s="109">
        <f t="shared" si="404"/>
        <v>1.0282827000000001</v>
      </c>
      <c r="H1255" s="109">
        <f t="shared" si="405"/>
        <v>0</v>
      </c>
      <c r="I1255" s="109">
        <f>'F4.2'!Z105</f>
        <v>0</v>
      </c>
      <c r="J1255" s="109">
        <f>'F4.2'!AY105</f>
        <v>0</v>
      </c>
      <c r="K1255" s="109"/>
      <c r="L1255" s="109"/>
      <c r="M1255" s="109">
        <f t="shared" ref="M1255:M1308" si="413">SUM(J1255:L1255)</f>
        <v>0</v>
      </c>
      <c r="N1255" s="109">
        <f t="shared" si="406"/>
        <v>0</v>
      </c>
    </row>
    <row r="1256" spans="1:16" ht="15.75" hidden="1" outlineLevel="1">
      <c r="A1256" s="284">
        <f t="shared" ref="A1256:A1287" si="414">A1026</f>
        <v>0</v>
      </c>
      <c r="B1256" s="284" t="str">
        <f t="shared" si="412"/>
        <v>(ii) DPR Yet to be Submitted to MERC</v>
      </c>
      <c r="C1256" s="40">
        <f t="shared" si="411"/>
        <v>0</v>
      </c>
      <c r="D1256" s="159" t="str">
        <f t="shared" si="411"/>
        <v>-</v>
      </c>
      <c r="E1256" s="109">
        <f t="shared" si="411"/>
        <v>0</v>
      </c>
      <c r="F1256" s="109">
        <f t="shared" ref="F1256:F1287" si="415">F1026+I1026</f>
        <v>0</v>
      </c>
      <c r="G1256" s="109">
        <f t="shared" ref="G1256:G1287" si="416">G1026+M1026</f>
        <v>0</v>
      </c>
      <c r="H1256" s="109">
        <f t="shared" si="405"/>
        <v>0</v>
      </c>
      <c r="I1256" s="109">
        <f>'F4.2'!Z106</f>
        <v>0</v>
      </c>
      <c r="J1256" s="109">
        <f>'F4.2'!AY106</f>
        <v>0</v>
      </c>
      <c r="K1256" s="109"/>
      <c r="L1256" s="109"/>
      <c r="M1256" s="109">
        <f t="shared" si="413"/>
        <v>0</v>
      </c>
      <c r="N1256" s="109">
        <f t="shared" si="406"/>
        <v>0</v>
      </c>
    </row>
    <row r="1257" spans="1:16" ht="15.75" hidden="1" outlineLevel="1">
      <c r="A1257" s="345">
        <f t="shared" si="414"/>
        <v>0</v>
      </c>
      <c r="B1257" s="345" t="str">
        <f t="shared" si="412"/>
        <v xml:space="preserve">FY 2025-26 </v>
      </c>
      <c r="C1257" s="49">
        <f t="shared" si="411"/>
        <v>0</v>
      </c>
      <c r="D1257" s="160" t="str">
        <f t="shared" si="411"/>
        <v>-</v>
      </c>
      <c r="E1257" s="111">
        <f t="shared" si="411"/>
        <v>0</v>
      </c>
      <c r="F1257" s="109">
        <f t="shared" si="415"/>
        <v>0</v>
      </c>
      <c r="G1257" s="109">
        <f t="shared" si="416"/>
        <v>0</v>
      </c>
      <c r="H1257" s="111">
        <f t="shared" si="405"/>
        <v>0</v>
      </c>
      <c r="I1257" s="109">
        <f>'F4.2'!Z107</f>
        <v>0</v>
      </c>
      <c r="J1257" s="109">
        <f>'F4.2'!AY107</f>
        <v>0</v>
      </c>
      <c r="K1257" s="111"/>
      <c r="L1257" s="111"/>
      <c r="M1257" s="111">
        <f t="shared" si="413"/>
        <v>0</v>
      </c>
      <c r="N1257" s="111">
        <f t="shared" si="406"/>
        <v>0</v>
      </c>
    </row>
    <row r="1258" spans="1:16" ht="31.5" hidden="1" outlineLevel="1">
      <c r="A1258" s="352">
        <f t="shared" si="414"/>
        <v>1</v>
      </c>
      <c r="B1258" s="353" t="str">
        <f t="shared" si="412"/>
        <v>Up gradation of coal mill reject system, Procurement of Air heater baskets &amp; spare Air heater gearbox at 2X500MW, Bhusawal TPS</v>
      </c>
      <c r="C1258" s="49">
        <f t="shared" si="411"/>
        <v>0</v>
      </c>
      <c r="D1258" s="160" t="str">
        <f t="shared" si="411"/>
        <v>-</v>
      </c>
      <c r="E1258" s="111">
        <f t="shared" si="411"/>
        <v>0</v>
      </c>
      <c r="F1258" s="109">
        <f t="shared" si="415"/>
        <v>31.75</v>
      </c>
      <c r="G1258" s="109">
        <f t="shared" si="416"/>
        <v>0</v>
      </c>
      <c r="H1258" s="111">
        <f t="shared" si="405"/>
        <v>31.75</v>
      </c>
      <c r="I1258" s="109">
        <f>'F4.2'!Z108</f>
        <v>0</v>
      </c>
      <c r="J1258" s="109">
        <f>'F4.2'!AY108</f>
        <v>0</v>
      </c>
      <c r="K1258" s="111"/>
      <c r="L1258" s="111"/>
      <c r="M1258" s="111">
        <f t="shared" si="413"/>
        <v>0</v>
      </c>
      <c r="N1258" s="111">
        <f t="shared" si="406"/>
        <v>31.75</v>
      </c>
    </row>
    <row r="1259" spans="1:16" ht="63" hidden="1" outlineLevel="1">
      <c r="A1259" s="282">
        <f t="shared" si="414"/>
        <v>1.1000000000000001</v>
      </c>
      <c r="B1259" s="282" t="str">
        <f t="shared" si="412"/>
        <v xml:space="preserve">Work of Capacity enhancement, Engineering, modification, upgradation including spares and consumables and complete commissioning including operation and comprehensive maintenance for 12 months for coal mill reject handling system  in Unit-4&amp;5, 2X500MW, BTPS, Bhusawal </v>
      </c>
      <c r="C1259" s="49">
        <f t="shared" si="411"/>
        <v>0</v>
      </c>
      <c r="D1259" s="160" t="str">
        <f t="shared" si="411"/>
        <v>-</v>
      </c>
      <c r="E1259" s="111">
        <f t="shared" si="411"/>
        <v>0</v>
      </c>
      <c r="F1259" s="109">
        <f t="shared" si="415"/>
        <v>15.05</v>
      </c>
      <c r="G1259" s="109">
        <f t="shared" si="416"/>
        <v>15.05</v>
      </c>
      <c r="H1259" s="111">
        <f t="shared" si="405"/>
        <v>0</v>
      </c>
      <c r="I1259" s="109">
        <f>'F4.2'!Z109</f>
        <v>0</v>
      </c>
      <c r="J1259" s="109">
        <f>'F4.2'!AY109</f>
        <v>0</v>
      </c>
      <c r="K1259" s="111"/>
      <c r="L1259" s="111"/>
      <c r="M1259" s="111">
        <f t="shared" si="413"/>
        <v>0</v>
      </c>
      <c r="N1259" s="111">
        <f t="shared" si="406"/>
        <v>0</v>
      </c>
    </row>
    <row r="1260" spans="1:16" ht="31.5" hidden="1" outlineLevel="1">
      <c r="A1260" s="282">
        <f t="shared" si="414"/>
        <v>1.2</v>
      </c>
      <c r="B1260" s="282" t="str">
        <f t="shared" si="412"/>
        <v>Procurement of assembly of baskets &amp; seals for Air Preheater of type 31.5 VIM 2000 (72° PA), in Unit-5 2x500MW, BTPS Bhusawal</v>
      </c>
      <c r="C1260" s="49">
        <f t="shared" ref="C1260:E1279" si="417">C1030</f>
        <v>0</v>
      </c>
      <c r="D1260" s="160" t="str">
        <f t="shared" si="417"/>
        <v>-</v>
      </c>
      <c r="E1260" s="111">
        <f t="shared" si="417"/>
        <v>0</v>
      </c>
      <c r="F1260" s="109">
        <f t="shared" si="415"/>
        <v>7.45</v>
      </c>
      <c r="G1260" s="109">
        <f t="shared" si="416"/>
        <v>7.45</v>
      </c>
      <c r="H1260" s="111">
        <f t="shared" si="405"/>
        <v>0</v>
      </c>
      <c r="I1260" s="109">
        <f>'F4.2'!Z110</f>
        <v>0</v>
      </c>
      <c r="J1260" s="109">
        <f>'F4.2'!AY110</f>
        <v>0</v>
      </c>
      <c r="K1260" s="111"/>
      <c r="L1260" s="111"/>
      <c r="M1260" s="111">
        <f t="shared" si="413"/>
        <v>0</v>
      </c>
      <c r="N1260" s="111">
        <f t="shared" si="406"/>
        <v>0</v>
      </c>
    </row>
    <row r="1261" spans="1:16" ht="31.5" hidden="1" outlineLevel="1">
      <c r="A1261" s="282">
        <f t="shared" si="414"/>
        <v>1.3</v>
      </c>
      <c r="B1261" s="282" t="str">
        <f t="shared" si="412"/>
        <v>Procurement of APH Gearbox to improve availability and performance of Air preheaters at 2 x 500 MW Units, BTPS, Bhusawal. </v>
      </c>
      <c r="C1261" s="49">
        <f t="shared" si="417"/>
        <v>0</v>
      </c>
      <c r="D1261" s="160" t="str">
        <f t="shared" si="417"/>
        <v>-</v>
      </c>
      <c r="E1261" s="111">
        <f t="shared" si="417"/>
        <v>0</v>
      </c>
      <c r="F1261" s="109">
        <f t="shared" si="415"/>
        <v>9.25</v>
      </c>
      <c r="G1261" s="109">
        <f t="shared" si="416"/>
        <v>9.25</v>
      </c>
      <c r="H1261" s="111">
        <f t="shared" si="405"/>
        <v>0</v>
      </c>
      <c r="I1261" s="109">
        <f>'F4.2'!Z111</f>
        <v>0</v>
      </c>
      <c r="J1261" s="109">
        <f>'F4.2'!AY111</f>
        <v>0</v>
      </c>
      <c r="K1261" s="111"/>
      <c r="L1261" s="111"/>
      <c r="M1261" s="111">
        <f t="shared" si="413"/>
        <v>0</v>
      </c>
      <c r="N1261" s="111">
        <f t="shared" si="406"/>
        <v>0</v>
      </c>
    </row>
    <row r="1262" spans="1:16" ht="15.75" hidden="1" outlineLevel="1">
      <c r="A1262" s="352">
        <f t="shared" si="414"/>
        <v>2</v>
      </c>
      <c r="B1262" s="353" t="str">
        <f t="shared" si="412"/>
        <v>Boiler Reliability &amp; Availability improvement at 2x500MW, Bhusawal TPS.</v>
      </c>
      <c r="C1262" s="40">
        <f t="shared" si="417"/>
        <v>0</v>
      </c>
      <c r="D1262" s="159" t="str">
        <f t="shared" si="417"/>
        <v>-</v>
      </c>
      <c r="E1262" s="109">
        <f t="shared" si="417"/>
        <v>0</v>
      </c>
      <c r="F1262" s="109">
        <f t="shared" si="415"/>
        <v>83.63000000000001</v>
      </c>
      <c r="G1262" s="109">
        <f t="shared" si="416"/>
        <v>0</v>
      </c>
      <c r="H1262" s="109">
        <f t="shared" si="405"/>
        <v>83.63000000000001</v>
      </c>
      <c r="I1262" s="109">
        <f>'F4.2'!Z112</f>
        <v>0</v>
      </c>
      <c r="J1262" s="109">
        <f>'F4.2'!AY112</f>
        <v>0</v>
      </c>
      <c r="K1262" s="109"/>
      <c r="L1262" s="109"/>
      <c r="M1262" s="109">
        <f t="shared" si="413"/>
        <v>0</v>
      </c>
      <c r="N1262" s="109">
        <f t="shared" si="406"/>
        <v>83.63000000000001</v>
      </c>
    </row>
    <row r="1263" spans="1:16" ht="31.5" hidden="1" outlineLevel="1">
      <c r="A1263" s="282">
        <f t="shared" si="414"/>
        <v>2.1</v>
      </c>
      <c r="B1263" s="282" t="str">
        <f t="shared" si="412"/>
        <v xml:space="preserve">Procurement &amp; Replacement Of LTSH Coils for Unit - 4 &amp; 5 (500MW) TPS, Bhusawal. </v>
      </c>
      <c r="C1263" s="49">
        <f t="shared" si="417"/>
        <v>0</v>
      </c>
      <c r="D1263" s="160" t="str">
        <f t="shared" si="417"/>
        <v>-</v>
      </c>
      <c r="E1263" s="111">
        <f t="shared" si="417"/>
        <v>0</v>
      </c>
      <c r="F1263" s="109">
        <f t="shared" si="415"/>
        <v>19.11</v>
      </c>
      <c r="G1263" s="109">
        <f t="shared" si="416"/>
        <v>19.11</v>
      </c>
      <c r="H1263" s="111">
        <f t="shared" si="405"/>
        <v>0</v>
      </c>
      <c r="I1263" s="109">
        <f>'F4.2'!Z113</f>
        <v>0</v>
      </c>
      <c r="J1263" s="109">
        <f>'F4.2'!AY113</f>
        <v>0</v>
      </c>
      <c r="K1263" s="111"/>
      <c r="L1263" s="111"/>
      <c r="M1263" s="111">
        <f t="shared" si="413"/>
        <v>0</v>
      </c>
      <c r="N1263" s="111">
        <f t="shared" si="406"/>
        <v>0</v>
      </c>
    </row>
    <row r="1264" spans="1:16" ht="31.5" hidden="1" outlineLevel="1">
      <c r="A1264" s="282">
        <f t="shared" si="414"/>
        <v>2.2000000000000002</v>
      </c>
      <c r="B1264" s="282" t="str">
        <f t="shared" si="412"/>
        <v>Procurement &amp; Replacement Of Economiser Coils For Unit - 4 &amp; 5 (500MW) TPS, Bhusawal</v>
      </c>
      <c r="C1264" s="49">
        <f t="shared" si="417"/>
        <v>0</v>
      </c>
      <c r="D1264" s="160" t="str">
        <f t="shared" si="417"/>
        <v>-</v>
      </c>
      <c r="E1264" s="111">
        <f t="shared" si="417"/>
        <v>0</v>
      </c>
      <c r="F1264" s="109">
        <f t="shared" si="415"/>
        <v>47.6</v>
      </c>
      <c r="G1264" s="109">
        <f t="shared" si="416"/>
        <v>47.6</v>
      </c>
      <c r="H1264" s="111">
        <f t="shared" si="405"/>
        <v>0</v>
      </c>
      <c r="I1264" s="109">
        <f>'F4.2'!Z114</f>
        <v>0</v>
      </c>
      <c r="J1264" s="109">
        <f>'F4.2'!AY114</f>
        <v>0</v>
      </c>
      <c r="K1264" s="111"/>
      <c r="L1264" s="111"/>
      <c r="M1264" s="111">
        <f t="shared" si="413"/>
        <v>0</v>
      </c>
      <c r="N1264" s="111">
        <f t="shared" si="406"/>
        <v>0</v>
      </c>
    </row>
    <row r="1265" spans="1:14" ht="15.75" hidden="1" outlineLevel="1">
      <c r="A1265" s="282">
        <f t="shared" si="414"/>
        <v>2.2999999999999998</v>
      </c>
      <c r="B1265" s="282" t="str">
        <f t="shared" si="412"/>
        <v>Procurement of assembly of APH Baskets Unit-4</v>
      </c>
      <c r="C1265" s="40">
        <f t="shared" si="417"/>
        <v>0</v>
      </c>
      <c r="D1265" s="159" t="str">
        <f t="shared" si="417"/>
        <v>-</v>
      </c>
      <c r="E1265" s="109">
        <f t="shared" si="417"/>
        <v>0</v>
      </c>
      <c r="F1265" s="109">
        <f t="shared" si="415"/>
        <v>7.55</v>
      </c>
      <c r="G1265" s="109">
        <f t="shared" si="416"/>
        <v>7.55</v>
      </c>
      <c r="H1265" s="109">
        <f t="shared" si="405"/>
        <v>0</v>
      </c>
      <c r="I1265" s="109">
        <f>'F4.2'!Z115</f>
        <v>0</v>
      </c>
      <c r="J1265" s="109">
        <f>'F4.2'!AY115</f>
        <v>0</v>
      </c>
      <c r="K1265" s="109"/>
      <c r="L1265" s="109"/>
      <c r="M1265" s="109">
        <f t="shared" si="413"/>
        <v>0</v>
      </c>
      <c r="N1265" s="109">
        <f t="shared" si="406"/>
        <v>0</v>
      </c>
    </row>
    <row r="1266" spans="1:14" ht="15.75" hidden="1" outlineLevel="1">
      <c r="A1266" s="282">
        <f t="shared" si="414"/>
        <v>2.4</v>
      </c>
      <c r="B1266" s="282" t="str">
        <f t="shared" si="412"/>
        <v>Procurement of APH Gearbox Unit-4&amp;5</v>
      </c>
      <c r="C1266" s="49">
        <f t="shared" si="417"/>
        <v>0</v>
      </c>
      <c r="D1266" s="160" t="str">
        <f t="shared" si="417"/>
        <v>-</v>
      </c>
      <c r="E1266" s="111">
        <f t="shared" si="417"/>
        <v>0</v>
      </c>
      <c r="F1266" s="109">
        <f t="shared" si="415"/>
        <v>9.3699999999999992</v>
      </c>
      <c r="G1266" s="109">
        <f t="shared" si="416"/>
        <v>9.3699999999999992</v>
      </c>
      <c r="H1266" s="111">
        <f t="shared" si="405"/>
        <v>0</v>
      </c>
      <c r="I1266" s="109">
        <f>'F4.2'!Z116</f>
        <v>0</v>
      </c>
      <c r="J1266" s="109">
        <f>'F4.2'!AY116</f>
        <v>0</v>
      </c>
      <c r="K1266" s="111"/>
      <c r="L1266" s="111"/>
      <c r="M1266" s="111">
        <f t="shared" si="413"/>
        <v>0</v>
      </c>
      <c r="N1266" s="111">
        <f t="shared" si="406"/>
        <v>0</v>
      </c>
    </row>
    <row r="1267" spans="1:14" ht="15.75" hidden="1" outlineLevel="1">
      <c r="A1267" s="352">
        <f t="shared" si="414"/>
        <v>3</v>
      </c>
      <c r="B1267" s="353" t="str">
        <f t="shared" si="412"/>
        <v>Various Turbine side reliability improvement schemes at 2x500MW, BTPS</v>
      </c>
      <c r="C1267" s="49">
        <f t="shared" si="417"/>
        <v>0</v>
      </c>
      <c r="D1267" s="160" t="str">
        <f t="shared" si="417"/>
        <v>-</v>
      </c>
      <c r="E1267" s="111">
        <f t="shared" si="417"/>
        <v>0</v>
      </c>
      <c r="F1267" s="109">
        <f t="shared" si="415"/>
        <v>41.4</v>
      </c>
      <c r="G1267" s="109">
        <f t="shared" si="416"/>
        <v>0</v>
      </c>
      <c r="H1267" s="111">
        <f t="shared" si="405"/>
        <v>41.4</v>
      </c>
      <c r="I1267" s="109">
        <f>'F4.2'!Z117</f>
        <v>0</v>
      </c>
      <c r="J1267" s="109">
        <f>'F4.2'!AY117</f>
        <v>0</v>
      </c>
      <c r="K1267" s="111"/>
      <c r="L1267" s="111"/>
      <c r="M1267" s="111">
        <f t="shared" si="413"/>
        <v>0</v>
      </c>
      <c r="N1267" s="111">
        <f t="shared" si="406"/>
        <v>41.4</v>
      </c>
    </row>
    <row r="1268" spans="1:14" ht="15.75" hidden="1" outlineLevel="1">
      <c r="A1268" s="282">
        <f t="shared" si="414"/>
        <v>3.1</v>
      </c>
      <c r="B1268" s="282" t="str">
        <f t="shared" si="412"/>
        <v>Reliability improvement of Atlas copco make (mode -ZR -500)</v>
      </c>
      <c r="C1268" s="49">
        <f t="shared" si="417"/>
        <v>0</v>
      </c>
      <c r="D1268" s="160" t="str">
        <f t="shared" si="417"/>
        <v>-</v>
      </c>
      <c r="E1268" s="111">
        <f t="shared" si="417"/>
        <v>0</v>
      </c>
      <c r="F1268" s="109">
        <f t="shared" si="415"/>
        <v>2.4</v>
      </c>
      <c r="G1268" s="109">
        <f t="shared" si="416"/>
        <v>2.4</v>
      </c>
      <c r="H1268" s="111">
        <f t="shared" si="405"/>
        <v>0</v>
      </c>
      <c r="I1268" s="109">
        <f>'F4.2'!Z118</f>
        <v>0</v>
      </c>
      <c r="J1268" s="109">
        <f>'F4.2'!AY118</f>
        <v>0</v>
      </c>
      <c r="K1268" s="111"/>
      <c r="L1268" s="111"/>
      <c r="M1268" s="111">
        <f t="shared" si="413"/>
        <v>0</v>
      </c>
      <c r="N1268" s="111">
        <f t="shared" si="406"/>
        <v>0</v>
      </c>
    </row>
    <row r="1269" spans="1:14" ht="15.75" hidden="1" outlineLevel="1">
      <c r="A1269" s="282">
        <f t="shared" si="414"/>
        <v>3.2</v>
      </c>
      <c r="B1269" s="282" t="str">
        <f t="shared" si="412"/>
        <v xml:space="preserve">Reliability improvement of  HPCV Valve with procurment cone assy </v>
      </c>
      <c r="C1269" s="49">
        <f t="shared" si="417"/>
        <v>0</v>
      </c>
      <c r="D1269" s="160" t="str">
        <f t="shared" si="417"/>
        <v>-</v>
      </c>
      <c r="E1269" s="111">
        <f t="shared" si="417"/>
        <v>0</v>
      </c>
      <c r="F1269" s="109">
        <f t="shared" si="415"/>
        <v>2</v>
      </c>
      <c r="G1269" s="109">
        <f t="shared" si="416"/>
        <v>2</v>
      </c>
      <c r="H1269" s="111">
        <f t="shared" si="405"/>
        <v>0</v>
      </c>
      <c r="I1269" s="109">
        <f>'F4.2'!Z119</f>
        <v>0</v>
      </c>
      <c r="J1269" s="109">
        <f>'F4.2'!AY119</f>
        <v>0</v>
      </c>
      <c r="K1269" s="111"/>
      <c r="L1269" s="111"/>
      <c r="M1269" s="111">
        <f t="shared" si="413"/>
        <v>0</v>
      </c>
      <c r="N1269" s="111">
        <f t="shared" si="406"/>
        <v>0</v>
      </c>
    </row>
    <row r="1270" spans="1:14" ht="15.75" hidden="1" outlineLevel="1">
      <c r="A1270" s="282">
        <f t="shared" si="414"/>
        <v>3.3</v>
      </c>
      <c r="B1270" s="282" t="str">
        <f t="shared" si="412"/>
        <v>Reliability improvement of Alfa Laval make Portable COP</v>
      </c>
      <c r="C1270" s="49">
        <f t="shared" si="417"/>
        <v>0</v>
      </c>
      <c r="D1270" s="160" t="str">
        <f t="shared" si="417"/>
        <v>-</v>
      </c>
      <c r="E1270" s="111">
        <f t="shared" si="417"/>
        <v>0</v>
      </c>
      <c r="F1270" s="109">
        <f t="shared" si="415"/>
        <v>3</v>
      </c>
      <c r="G1270" s="109">
        <f t="shared" si="416"/>
        <v>3</v>
      </c>
      <c r="H1270" s="111">
        <f t="shared" si="405"/>
        <v>0</v>
      </c>
      <c r="I1270" s="109">
        <f>'F4.2'!Z120</f>
        <v>0</v>
      </c>
      <c r="J1270" s="109">
        <f>'F4.2'!AY120</f>
        <v>0</v>
      </c>
      <c r="K1270" s="111"/>
      <c r="L1270" s="111"/>
      <c r="M1270" s="111">
        <f t="shared" si="413"/>
        <v>0</v>
      </c>
      <c r="N1270" s="111">
        <f t="shared" si="406"/>
        <v>0</v>
      </c>
    </row>
    <row r="1271" spans="1:14" ht="31.5" hidden="1" outlineLevel="1">
      <c r="A1271" s="282">
        <f t="shared" si="414"/>
        <v>3.4</v>
      </c>
      <c r="B1271" s="282" t="str">
        <f t="shared" si="412"/>
        <v>Reliability improvement of Seal Oil System with procurement of various U Seal rings</v>
      </c>
      <c r="C1271" s="49">
        <f t="shared" si="417"/>
        <v>0</v>
      </c>
      <c r="D1271" s="160" t="str">
        <f t="shared" si="417"/>
        <v>-</v>
      </c>
      <c r="E1271" s="111">
        <f t="shared" si="417"/>
        <v>0</v>
      </c>
      <c r="F1271" s="109">
        <f t="shared" si="415"/>
        <v>2</v>
      </c>
      <c r="G1271" s="109">
        <f t="shared" si="416"/>
        <v>2</v>
      </c>
      <c r="H1271" s="111">
        <f t="shared" si="405"/>
        <v>0</v>
      </c>
      <c r="I1271" s="109">
        <f>'F4.2'!Z121</f>
        <v>0</v>
      </c>
      <c r="J1271" s="109">
        <f>'F4.2'!AY121</f>
        <v>0</v>
      </c>
      <c r="K1271" s="111"/>
      <c r="L1271" s="111"/>
      <c r="M1271" s="111">
        <f t="shared" si="413"/>
        <v>0</v>
      </c>
      <c r="N1271" s="111">
        <f t="shared" si="406"/>
        <v>0</v>
      </c>
    </row>
    <row r="1272" spans="1:14" ht="31.5" hidden="1" outlineLevel="1">
      <c r="A1272" s="282">
        <f t="shared" si="414"/>
        <v>3.5</v>
      </c>
      <c r="B1272" s="282" t="str">
        <f t="shared" si="412"/>
        <v>Reliability improvement of Unit-4 &amp; 5 NDCT with replacement of PVC fills and allied work</v>
      </c>
      <c r="C1272" s="40">
        <f t="shared" si="417"/>
        <v>0</v>
      </c>
      <c r="D1272" s="159" t="str">
        <f t="shared" si="417"/>
        <v>-</v>
      </c>
      <c r="E1272" s="109">
        <f t="shared" si="417"/>
        <v>0</v>
      </c>
      <c r="F1272" s="109">
        <f t="shared" si="415"/>
        <v>30</v>
      </c>
      <c r="G1272" s="109">
        <f t="shared" si="416"/>
        <v>30</v>
      </c>
      <c r="H1272" s="109">
        <f t="shared" si="405"/>
        <v>0</v>
      </c>
      <c r="I1272" s="109">
        <f>'F4.2'!Z122</f>
        <v>0</v>
      </c>
      <c r="J1272" s="109">
        <f>'F4.2'!AY122</f>
        <v>0</v>
      </c>
      <c r="K1272" s="109"/>
      <c r="L1272" s="109"/>
      <c r="M1272" s="109">
        <f t="shared" si="413"/>
        <v>0</v>
      </c>
      <c r="N1272" s="109">
        <f t="shared" si="406"/>
        <v>0</v>
      </c>
    </row>
    <row r="1273" spans="1:14" ht="15.75" hidden="1" outlineLevel="1">
      <c r="A1273" s="282">
        <f t="shared" si="414"/>
        <v>3.6</v>
      </c>
      <c r="B1273" s="282" t="str">
        <f t="shared" si="412"/>
        <v>Upgradation of Chiller plant, GEHO pump house &amp; OLTC PLC system.</v>
      </c>
      <c r="C1273" s="49">
        <f t="shared" si="417"/>
        <v>0</v>
      </c>
      <c r="D1273" s="160" t="str">
        <f t="shared" si="417"/>
        <v>-</v>
      </c>
      <c r="E1273" s="111">
        <f t="shared" si="417"/>
        <v>0</v>
      </c>
      <c r="F1273" s="109">
        <f t="shared" si="415"/>
        <v>2</v>
      </c>
      <c r="G1273" s="109">
        <f t="shared" si="416"/>
        <v>2</v>
      </c>
      <c r="H1273" s="111">
        <f t="shared" si="405"/>
        <v>0</v>
      </c>
      <c r="I1273" s="109">
        <f>'F4.2'!Z123</f>
        <v>0</v>
      </c>
      <c r="J1273" s="109">
        <f>'F4.2'!AY123</f>
        <v>0</v>
      </c>
      <c r="K1273" s="111"/>
      <c r="L1273" s="111"/>
      <c r="M1273" s="111">
        <f t="shared" si="413"/>
        <v>0</v>
      </c>
      <c r="N1273" s="111">
        <f t="shared" si="406"/>
        <v>0</v>
      </c>
    </row>
    <row r="1274" spans="1:14" ht="15.75" hidden="1" outlineLevel="1">
      <c r="A1274" s="352">
        <f t="shared" si="414"/>
        <v>4</v>
      </c>
      <c r="B1274" s="353" t="str">
        <f t="shared" si="412"/>
        <v>IB recommended scheme related (Civil and Electrical)</v>
      </c>
      <c r="C1274" s="49">
        <f t="shared" si="417"/>
        <v>0</v>
      </c>
      <c r="D1274" s="160" t="str">
        <f t="shared" si="417"/>
        <v>-</v>
      </c>
      <c r="E1274" s="111">
        <f t="shared" si="417"/>
        <v>0</v>
      </c>
      <c r="F1274" s="109">
        <f t="shared" si="415"/>
        <v>10.76</v>
      </c>
      <c r="G1274" s="109">
        <f t="shared" si="416"/>
        <v>0</v>
      </c>
      <c r="H1274" s="111">
        <f t="shared" si="405"/>
        <v>10.76</v>
      </c>
      <c r="I1274" s="109">
        <f>'F4.2'!Z124</f>
        <v>0</v>
      </c>
      <c r="J1274" s="109">
        <f>'F4.2'!AY124</f>
        <v>0</v>
      </c>
      <c r="K1274" s="111"/>
      <c r="L1274" s="111"/>
      <c r="M1274" s="111">
        <f t="shared" si="413"/>
        <v>0</v>
      </c>
      <c r="N1274" s="111">
        <f t="shared" si="406"/>
        <v>10.76</v>
      </c>
    </row>
    <row r="1275" spans="1:14" ht="31.5" hidden="1" outlineLevel="1">
      <c r="A1275" s="282">
        <f t="shared" si="414"/>
        <v>4.0999999999999996</v>
      </c>
      <c r="B1275" s="282" t="str">
        <f t="shared" si="412"/>
        <v>Work of fabricating and erecting structural steel watch tower (10 Nos.) in major store, plant area, ash pipe line and ash bund area at BTPS, Deepnagar.</v>
      </c>
      <c r="C1275" s="49">
        <f t="shared" si="417"/>
        <v>0</v>
      </c>
      <c r="D1275" s="160" t="str">
        <f t="shared" si="417"/>
        <v>-</v>
      </c>
      <c r="E1275" s="111">
        <f t="shared" si="417"/>
        <v>0</v>
      </c>
      <c r="F1275" s="109">
        <f t="shared" si="415"/>
        <v>0.86</v>
      </c>
      <c r="G1275" s="109">
        <f t="shared" si="416"/>
        <v>0.86</v>
      </c>
      <c r="H1275" s="111">
        <f t="shared" si="405"/>
        <v>0</v>
      </c>
      <c r="I1275" s="109">
        <f>'F4.2'!Z125</f>
        <v>0</v>
      </c>
      <c r="J1275" s="109">
        <f>'F4.2'!AY125</f>
        <v>0</v>
      </c>
      <c r="K1275" s="111"/>
      <c r="L1275" s="111"/>
      <c r="M1275" s="111">
        <f t="shared" si="413"/>
        <v>0</v>
      </c>
      <c r="N1275" s="111">
        <f t="shared" si="406"/>
        <v>0</v>
      </c>
    </row>
    <row r="1276" spans="1:14" ht="31.5" hidden="1" outlineLevel="1">
      <c r="A1276" s="282">
        <f t="shared" si="414"/>
        <v>4.2</v>
      </c>
      <c r="B1276" s="282" t="str">
        <f t="shared" si="412"/>
        <v>Work of construction of ladies frisking room for security section and visitors room near factory gate and providing at 2x500MW, BTPS, Deepnagar.</v>
      </c>
      <c r="C1276" s="40">
        <f t="shared" si="417"/>
        <v>0</v>
      </c>
      <c r="D1276" s="159" t="str">
        <f t="shared" si="417"/>
        <v>-</v>
      </c>
      <c r="E1276" s="109">
        <f t="shared" si="417"/>
        <v>0</v>
      </c>
      <c r="F1276" s="109">
        <f t="shared" si="415"/>
        <v>0.43</v>
      </c>
      <c r="G1276" s="109">
        <f t="shared" si="416"/>
        <v>0.43</v>
      </c>
      <c r="H1276" s="109">
        <f t="shared" si="405"/>
        <v>0</v>
      </c>
      <c r="I1276" s="109">
        <f>'F4.2'!Z126</f>
        <v>0</v>
      </c>
      <c r="J1276" s="109">
        <f>'F4.2'!AY126</f>
        <v>0</v>
      </c>
      <c r="K1276" s="109"/>
      <c r="L1276" s="109"/>
      <c r="M1276" s="109">
        <f t="shared" si="413"/>
        <v>0</v>
      </c>
      <c r="N1276" s="109">
        <f t="shared" si="406"/>
        <v>0</v>
      </c>
    </row>
    <row r="1277" spans="1:14" ht="31.5" hidden="1" outlineLevel="1">
      <c r="A1277" s="282">
        <f t="shared" si="414"/>
        <v>4.3</v>
      </c>
      <c r="B1277" s="282" t="str">
        <f t="shared" si="412"/>
        <v>Work of dismantling and construction old weathered UCR compound wall on bhogawati riverside in 2x500 MW at BTPS.</v>
      </c>
      <c r="C1277" s="49">
        <f t="shared" si="417"/>
        <v>0</v>
      </c>
      <c r="D1277" s="160" t="str">
        <f t="shared" si="417"/>
        <v>-</v>
      </c>
      <c r="E1277" s="111">
        <f t="shared" si="417"/>
        <v>0</v>
      </c>
      <c r="F1277" s="109">
        <f t="shared" si="415"/>
        <v>3.29</v>
      </c>
      <c r="G1277" s="109">
        <f t="shared" si="416"/>
        <v>3.29</v>
      </c>
      <c r="H1277" s="111">
        <f t="shared" si="405"/>
        <v>0</v>
      </c>
      <c r="I1277" s="109">
        <f>'F4.2'!Z127</f>
        <v>0</v>
      </c>
      <c r="J1277" s="109">
        <f>'F4.2'!AY127</f>
        <v>0</v>
      </c>
      <c r="K1277" s="111"/>
      <c r="L1277" s="111"/>
      <c r="M1277" s="111">
        <f t="shared" si="413"/>
        <v>0</v>
      </c>
      <c r="N1277" s="111">
        <f t="shared" si="406"/>
        <v>0</v>
      </c>
    </row>
    <row r="1278" spans="1:14" ht="31.5" hidden="1" outlineLevel="1">
      <c r="A1278" s="282">
        <f t="shared" si="414"/>
        <v>4.4000000000000004</v>
      </c>
      <c r="B1278" s="282" t="str">
        <f t="shared" si="412"/>
        <v>Construcion of RCC comppund wall from remote silo to pimpri sekam railway siding cabin at BTPS</v>
      </c>
      <c r="C1278" s="49">
        <f t="shared" si="417"/>
        <v>0</v>
      </c>
      <c r="D1278" s="160" t="str">
        <f t="shared" si="417"/>
        <v>-</v>
      </c>
      <c r="E1278" s="111">
        <f t="shared" si="417"/>
        <v>0</v>
      </c>
      <c r="F1278" s="109">
        <f t="shared" si="415"/>
        <v>2.02</v>
      </c>
      <c r="G1278" s="109">
        <f t="shared" si="416"/>
        <v>2.02</v>
      </c>
      <c r="H1278" s="111">
        <f t="shared" si="405"/>
        <v>0</v>
      </c>
      <c r="I1278" s="109">
        <f>'F4.2'!Z128</f>
        <v>0</v>
      </c>
      <c r="J1278" s="109">
        <f>'F4.2'!AY128</f>
        <v>0</v>
      </c>
      <c r="K1278" s="111"/>
      <c r="L1278" s="111"/>
      <c r="M1278" s="111">
        <f t="shared" si="413"/>
        <v>0</v>
      </c>
      <c r="N1278" s="111">
        <f t="shared" si="406"/>
        <v>0</v>
      </c>
    </row>
    <row r="1279" spans="1:14" ht="15.75" hidden="1" outlineLevel="1">
      <c r="A1279" s="282">
        <f t="shared" si="414"/>
        <v>4.5</v>
      </c>
      <c r="B1279" s="282" t="str">
        <f t="shared" si="412"/>
        <v>Installation of Highmast towers</v>
      </c>
      <c r="C1279" s="49">
        <f t="shared" si="417"/>
        <v>0</v>
      </c>
      <c r="D1279" s="160" t="str">
        <f t="shared" si="417"/>
        <v>-</v>
      </c>
      <c r="E1279" s="111">
        <f t="shared" si="417"/>
        <v>0</v>
      </c>
      <c r="F1279" s="109">
        <f t="shared" si="415"/>
        <v>4.16</v>
      </c>
      <c r="G1279" s="109">
        <f t="shared" si="416"/>
        <v>4.16</v>
      </c>
      <c r="H1279" s="111">
        <f t="shared" si="405"/>
        <v>0</v>
      </c>
      <c r="I1279" s="109">
        <f>'F4.2'!Z129</f>
        <v>0</v>
      </c>
      <c r="J1279" s="109">
        <f>'F4.2'!AY129</f>
        <v>0</v>
      </c>
      <c r="K1279" s="111"/>
      <c r="L1279" s="111"/>
      <c r="M1279" s="111">
        <f t="shared" si="413"/>
        <v>0</v>
      </c>
      <c r="N1279" s="111">
        <f t="shared" si="406"/>
        <v>0</v>
      </c>
    </row>
    <row r="1280" spans="1:14" ht="15.75" hidden="1" outlineLevel="1">
      <c r="A1280" s="345">
        <f t="shared" si="414"/>
        <v>0</v>
      </c>
      <c r="B1280" s="345" t="str">
        <f t="shared" si="412"/>
        <v xml:space="preserve">FY 2026-27 </v>
      </c>
      <c r="C1280" s="49">
        <f t="shared" ref="C1280:E1299" si="418">C1050</f>
        <v>0</v>
      </c>
      <c r="D1280" s="160" t="str">
        <f t="shared" si="418"/>
        <v>-</v>
      </c>
      <c r="E1280" s="111">
        <f t="shared" si="418"/>
        <v>0</v>
      </c>
      <c r="F1280" s="109">
        <f t="shared" si="415"/>
        <v>0</v>
      </c>
      <c r="G1280" s="109">
        <f t="shared" si="416"/>
        <v>0</v>
      </c>
      <c r="H1280" s="111">
        <f t="shared" si="405"/>
        <v>0</v>
      </c>
      <c r="I1280" s="109">
        <f>'F4.2'!Z130</f>
        <v>0</v>
      </c>
      <c r="J1280" s="109">
        <f>'F4.2'!AY130</f>
        <v>0</v>
      </c>
      <c r="K1280" s="111"/>
      <c r="L1280" s="111"/>
      <c r="M1280" s="111">
        <f t="shared" si="413"/>
        <v>0</v>
      </c>
      <c r="N1280" s="111">
        <f t="shared" si="406"/>
        <v>0</v>
      </c>
    </row>
    <row r="1281" spans="1:14" ht="31.5" hidden="1" outlineLevel="1">
      <c r="A1281" s="352">
        <f t="shared" si="414"/>
        <v>1</v>
      </c>
      <c r="B1281" s="353" t="str">
        <f t="shared" si="412"/>
        <v>Coal Mill Performance Improvement and Life Enhancement of BHEL Make XRP-1043 Coal Mills in 2x500 MW BTPS.</v>
      </c>
      <c r="C1281" s="49">
        <f t="shared" si="418"/>
        <v>0</v>
      </c>
      <c r="D1281" s="160" t="str">
        <f t="shared" si="418"/>
        <v>-</v>
      </c>
      <c r="E1281" s="111">
        <f t="shared" si="418"/>
        <v>0</v>
      </c>
      <c r="F1281" s="109">
        <f t="shared" si="415"/>
        <v>0</v>
      </c>
      <c r="G1281" s="109">
        <f t="shared" si="416"/>
        <v>0</v>
      </c>
      <c r="H1281" s="111">
        <f t="shared" si="405"/>
        <v>0</v>
      </c>
      <c r="I1281" s="109">
        <f>'F4.2'!Z131</f>
        <v>0</v>
      </c>
      <c r="J1281" s="109">
        <f>'F4.2'!AY131</f>
        <v>0</v>
      </c>
      <c r="K1281" s="111"/>
      <c r="L1281" s="111"/>
      <c r="M1281" s="111">
        <f t="shared" si="413"/>
        <v>0</v>
      </c>
      <c r="N1281" s="111">
        <f t="shared" si="406"/>
        <v>0</v>
      </c>
    </row>
    <row r="1282" spans="1:14" ht="31.5" hidden="1" outlineLevel="1">
      <c r="A1282" s="282">
        <f t="shared" si="414"/>
        <v>1.1000000000000001</v>
      </c>
      <c r="B1282" s="282" t="str">
        <f t="shared" si="412"/>
        <v>Coal Mill Performance Improvement and Life Enhancement of BHEL Make XRP-1043 Coal Mills in 2x500 MW BTPS.</v>
      </c>
      <c r="C1282" s="49">
        <f t="shared" si="418"/>
        <v>0</v>
      </c>
      <c r="D1282" s="160" t="str">
        <f t="shared" si="418"/>
        <v>-</v>
      </c>
      <c r="E1282" s="111">
        <f t="shared" si="418"/>
        <v>0</v>
      </c>
      <c r="F1282" s="109">
        <f t="shared" si="415"/>
        <v>50</v>
      </c>
      <c r="G1282" s="109">
        <f t="shared" si="416"/>
        <v>50</v>
      </c>
      <c r="H1282" s="111">
        <f t="shared" si="405"/>
        <v>0</v>
      </c>
      <c r="I1282" s="109">
        <f>'F4.2'!Z132</f>
        <v>0</v>
      </c>
      <c r="J1282" s="109">
        <f>'F4.2'!AY132</f>
        <v>0</v>
      </c>
      <c r="K1282" s="111"/>
      <c r="L1282" s="111"/>
      <c r="M1282" s="111">
        <f t="shared" si="413"/>
        <v>0</v>
      </c>
      <c r="N1282" s="111">
        <f t="shared" si="406"/>
        <v>0</v>
      </c>
    </row>
    <row r="1283" spans="1:14" ht="47.25" hidden="1" outlineLevel="1">
      <c r="A1283" s="282">
        <f t="shared" si="414"/>
        <v>2</v>
      </c>
      <c r="B1283" s="282" t="str">
        <f t="shared" si="412"/>
        <v xml:space="preserve">Upgradation of Coal feeder weighing system and revamping of Boiler side pneumatic dampers system of Hot air, cold air, FD,PA and burner tilt at Bhusawal TPS 2x500W </v>
      </c>
      <c r="C1283" s="49">
        <f t="shared" si="418"/>
        <v>0</v>
      </c>
      <c r="D1283" s="160" t="str">
        <f t="shared" si="418"/>
        <v>-</v>
      </c>
      <c r="E1283" s="111">
        <f t="shared" si="418"/>
        <v>0</v>
      </c>
      <c r="F1283" s="109">
        <f t="shared" si="415"/>
        <v>0</v>
      </c>
      <c r="G1283" s="109">
        <f t="shared" si="416"/>
        <v>0</v>
      </c>
      <c r="H1283" s="111">
        <f t="shared" si="405"/>
        <v>0</v>
      </c>
      <c r="I1283" s="109">
        <f>'F4.2'!Z133</f>
        <v>0</v>
      </c>
      <c r="J1283" s="109">
        <f>'F4.2'!AY133</f>
        <v>0</v>
      </c>
      <c r="K1283" s="111"/>
      <c r="L1283" s="111"/>
      <c r="M1283" s="111">
        <f t="shared" si="413"/>
        <v>0</v>
      </c>
      <c r="N1283" s="111">
        <f t="shared" si="406"/>
        <v>0</v>
      </c>
    </row>
    <row r="1284" spans="1:14" ht="15.75" hidden="1" outlineLevel="1">
      <c r="A1284" s="282">
        <f t="shared" si="414"/>
        <v>2.1</v>
      </c>
      <c r="B1284" s="282" t="str">
        <f t="shared" si="412"/>
        <v xml:space="preserve">Upgradation of Coal feeder weighing system  at Bhusawal TPS 2x500W </v>
      </c>
      <c r="C1284" s="49">
        <f t="shared" si="418"/>
        <v>0</v>
      </c>
      <c r="D1284" s="160" t="str">
        <f t="shared" si="418"/>
        <v>-</v>
      </c>
      <c r="E1284" s="111">
        <f t="shared" si="418"/>
        <v>0</v>
      </c>
      <c r="F1284" s="109">
        <f t="shared" si="415"/>
        <v>11.42</v>
      </c>
      <c r="G1284" s="109">
        <f t="shared" si="416"/>
        <v>11.42</v>
      </c>
      <c r="H1284" s="111">
        <f t="shared" si="405"/>
        <v>0</v>
      </c>
      <c r="I1284" s="109">
        <f>'F4.2'!Z134</f>
        <v>0</v>
      </c>
      <c r="J1284" s="109">
        <f>'F4.2'!AY134</f>
        <v>0</v>
      </c>
      <c r="K1284" s="111"/>
      <c r="L1284" s="111"/>
      <c r="M1284" s="111">
        <f t="shared" si="413"/>
        <v>0</v>
      </c>
      <c r="N1284" s="111">
        <f t="shared" si="406"/>
        <v>0</v>
      </c>
    </row>
    <row r="1285" spans="1:14" ht="15.75" hidden="1" outlineLevel="1">
      <c r="A1285" s="282">
        <f t="shared" si="414"/>
        <v>2.2000000000000002</v>
      </c>
      <c r="B1285" s="282" t="str">
        <f t="shared" si="412"/>
        <v>Up-gradation of carbon monoxide analyzer in flue gas installed</v>
      </c>
      <c r="C1285" s="49">
        <f t="shared" si="418"/>
        <v>0</v>
      </c>
      <c r="D1285" s="160" t="str">
        <f t="shared" si="418"/>
        <v>-</v>
      </c>
      <c r="E1285" s="111">
        <f t="shared" si="418"/>
        <v>0</v>
      </c>
      <c r="F1285" s="109">
        <f t="shared" si="415"/>
        <v>2.16</v>
      </c>
      <c r="G1285" s="109">
        <f t="shared" si="416"/>
        <v>2.16</v>
      </c>
      <c r="H1285" s="111">
        <f t="shared" si="405"/>
        <v>0</v>
      </c>
      <c r="I1285" s="109">
        <f>'F4.2'!Z135</f>
        <v>0</v>
      </c>
      <c r="J1285" s="109">
        <f>'F4.2'!AY135</f>
        <v>0</v>
      </c>
      <c r="K1285" s="111"/>
      <c r="L1285" s="111"/>
      <c r="M1285" s="111">
        <f t="shared" si="413"/>
        <v>0</v>
      </c>
      <c r="N1285" s="111">
        <f t="shared" si="406"/>
        <v>0</v>
      </c>
    </row>
    <row r="1286" spans="1:14" ht="31.5" hidden="1" outlineLevel="1">
      <c r="A1286" s="282">
        <f t="shared" si="414"/>
        <v>2.2999999999999998</v>
      </c>
      <c r="B1286" s="282" t="str">
        <f t="shared" ref="B1286:B1317" si="419">B1056</f>
        <v>Up- Gradation of condition monitoring &amp; analysis system for TSI of Main Turbine , TDBFP &amp; BOP System 2x500 MW BTPS.</v>
      </c>
      <c r="C1286" s="49">
        <f t="shared" si="418"/>
        <v>0</v>
      </c>
      <c r="D1286" s="160" t="str">
        <f t="shared" si="418"/>
        <v>-</v>
      </c>
      <c r="E1286" s="111">
        <f t="shared" si="418"/>
        <v>0</v>
      </c>
      <c r="F1286" s="109">
        <f t="shared" si="415"/>
        <v>13.2</v>
      </c>
      <c r="G1286" s="109">
        <f t="shared" si="416"/>
        <v>13.2</v>
      </c>
      <c r="H1286" s="111">
        <f t="shared" si="405"/>
        <v>0</v>
      </c>
      <c r="I1286" s="109">
        <f>'F4.2'!Z136</f>
        <v>0</v>
      </c>
      <c r="J1286" s="109">
        <f>'F4.2'!AY136</f>
        <v>0</v>
      </c>
      <c r="K1286" s="111"/>
      <c r="L1286" s="111"/>
      <c r="M1286" s="111">
        <f t="shared" si="413"/>
        <v>0</v>
      </c>
      <c r="N1286" s="111">
        <f t="shared" si="406"/>
        <v>0</v>
      </c>
    </row>
    <row r="1287" spans="1:14" ht="31.5" hidden="1" outlineLevel="1">
      <c r="A1287" s="282">
        <f t="shared" si="414"/>
        <v>2.5</v>
      </c>
      <c r="B1287" s="282" t="str">
        <f t="shared" si="419"/>
        <v xml:space="preserve">Revamping of Boiler side pneumatic dampers system of Hot air, cold air, FD,PA and burner tilt at BTPS 2X500MW </v>
      </c>
      <c r="C1287" s="49">
        <f t="shared" si="418"/>
        <v>0</v>
      </c>
      <c r="D1287" s="160" t="str">
        <f t="shared" si="418"/>
        <v>-</v>
      </c>
      <c r="E1287" s="111">
        <f t="shared" si="418"/>
        <v>0</v>
      </c>
      <c r="F1287" s="109">
        <f t="shared" si="415"/>
        <v>6</v>
      </c>
      <c r="G1287" s="109">
        <f t="shared" si="416"/>
        <v>6</v>
      </c>
      <c r="H1287" s="111">
        <f t="shared" si="405"/>
        <v>0</v>
      </c>
      <c r="I1287" s="109">
        <f>'F4.2'!Z137</f>
        <v>0</v>
      </c>
      <c r="J1287" s="109">
        <f>'F4.2'!AY137</f>
        <v>0</v>
      </c>
      <c r="K1287" s="111"/>
      <c r="L1287" s="111"/>
      <c r="M1287" s="111">
        <f t="shared" si="413"/>
        <v>0</v>
      </c>
      <c r="N1287" s="111">
        <f t="shared" si="406"/>
        <v>0</v>
      </c>
    </row>
    <row r="1288" spans="1:14" ht="15.75" hidden="1" outlineLevel="1">
      <c r="A1288" s="282">
        <f t="shared" ref="A1288:A1319" si="420">A1058</f>
        <v>2.6</v>
      </c>
      <c r="B1288" s="282" t="str">
        <f t="shared" si="419"/>
        <v>Procurement of various high pressure valves at 2x500 MW.</v>
      </c>
      <c r="C1288" s="40">
        <f t="shared" si="418"/>
        <v>0</v>
      </c>
      <c r="D1288" s="159" t="str">
        <f t="shared" si="418"/>
        <v>-</v>
      </c>
      <c r="E1288" s="109">
        <f t="shared" si="418"/>
        <v>0</v>
      </c>
      <c r="F1288" s="109">
        <f t="shared" ref="F1288:F1319" si="421">F1058+I1058</f>
        <v>2.2200000000000002</v>
      </c>
      <c r="G1288" s="109">
        <f t="shared" ref="G1288:G1319" si="422">G1058+M1058</f>
        <v>2.2200000000000002</v>
      </c>
      <c r="H1288" s="109">
        <f t="shared" ref="H1288:H1371" si="423">F1288-G1288</f>
        <v>0</v>
      </c>
      <c r="I1288" s="109">
        <f>'F4.2'!Z138</f>
        <v>0</v>
      </c>
      <c r="J1288" s="109">
        <f>'F4.2'!AY138</f>
        <v>0</v>
      </c>
      <c r="K1288" s="109"/>
      <c r="L1288" s="109"/>
      <c r="M1288" s="109">
        <f t="shared" si="413"/>
        <v>0</v>
      </c>
      <c r="N1288" s="109">
        <f t="shared" ref="N1288:N1371" si="424">H1288+I1288-M1288</f>
        <v>0</v>
      </c>
    </row>
    <row r="1289" spans="1:14" ht="31.5" hidden="1" outlineLevel="1">
      <c r="A1289" s="352">
        <f t="shared" si="420"/>
        <v>3</v>
      </c>
      <c r="B1289" s="353" t="str">
        <f t="shared" si="419"/>
        <v>Schemes for Turbine side auxiliaries systems Performance &amp; efficiency improvement schemes at 2X500MW, Bhusawal TPS</v>
      </c>
      <c r="C1289" s="49">
        <f t="shared" si="418"/>
        <v>0</v>
      </c>
      <c r="D1289" s="160" t="str">
        <f t="shared" si="418"/>
        <v>-</v>
      </c>
      <c r="E1289" s="111">
        <f t="shared" si="418"/>
        <v>0</v>
      </c>
      <c r="F1289" s="109">
        <f t="shared" si="421"/>
        <v>0</v>
      </c>
      <c r="G1289" s="109">
        <f t="shared" si="422"/>
        <v>0</v>
      </c>
      <c r="H1289" s="111">
        <f t="shared" si="423"/>
        <v>0</v>
      </c>
      <c r="I1289" s="109">
        <f>'F4.2'!Z139</f>
        <v>0</v>
      </c>
      <c r="J1289" s="109">
        <f>'F4.2'!AY139</f>
        <v>0</v>
      </c>
      <c r="K1289" s="111"/>
      <c r="L1289" s="111"/>
      <c r="M1289" s="111">
        <f t="shared" si="413"/>
        <v>0</v>
      </c>
      <c r="N1289" s="111">
        <f t="shared" si="424"/>
        <v>0</v>
      </c>
    </row>
    <row r="1290" spans="1:14" ht="31.5" hidden="1" outlineLevel="1">
      <c r="A1290" s="282">
        <f t="shared" si="420"/>
        <v>3.1</v>
      </c>
      <c r="B1290" s="282" t="str">
        <f t="shared" si="419"/>
        <v>Procurement of BFP Booster Pump (FA-1B-75) complete assembly (04 Nos) at 500MW BTPS, Bhusawal.</v>
      </c>
      <c r="C1290" s="49">
        <f t="shared" si="418"/>
        <v>0</v>
      </c>
      <c r="D1290" s="160" t="str">
        <f t="shared" si="418"/>
        <v>-</v>
      </c>
      <c r="E1290" s="111">
        <f t="shared" si="418"/>
        <v>0</v>
      </c>
      <c r="F1290" s="109">
        <f t="shared" si="421"/>
        <v>3.16</v>
      </c>
      <c r="G1290" s="109">
        <f t="shared" si="422"/>
        <v>3.16</v>
      </c>
      <c r="H1290" s="111">
        <f t="shared" si="423"/>
        <v>0</v>
      </c>
      <c r="I1290" s="109">
        <f>'F4.2'!Z140</f>
        <v>0</v>
      </c>
      <c r="J1290" s="109">
        <f>'F4.2'!AY140</f>
        <v>0</v>
      </c>
      <c r="K1290" s="111"/>
      <c r="L1290" s="111"/>
      <c r="M1290" s="111">
        <f t="shared" si="413"/>
        <v>0</v>
      </c>
      <c r="N1290" s="111">
        <f t="shared" si="424"/>
        <v>0</v>
      </c>
    </row>
    <row r="1291" spans="1:14" ht="31.5" hidden="1" outlineLevel="1">
      <c r="A1291" s="282">
        <f t="shared" si="420"/>
        <v>3.2</v>
      </c>
      <c r="B1291" s="282" t="str">
        <f t="shared" si="419"/>
        <v>Procurement of Vacuum Pump complete assembly with recirculation Pump (01 No) and Impeller assembly (2 Nos) at 500MW BTPS, Bhusawal.</v>
      </c>
      <c r="C1291" s="49">
        <f t="shared" si="418"/>
        <v>0</v>
      </c>
      <c r="D1291" s="160" t="str">
        <f t="shared" si="418"/>
        <v>-</v>
      </c>
      <c r="E1291" s="111">
        <f t="shared" si="418"/>
        <v>0</v>
      </c>
      <c r="F1291" s="109">
        <f t="shared" si="421"/>
        <v>5.2</v>
      </c>
      <c r="G1291" s="109">
        <f t="shared" si="422"/>
        <v>5.2</v>
      </c>
      <c r="H1291" s="111">
        <f t="shared" si="423"/>
        <v>0</v>
      </c>
      <c r="I1291" s="109">
        <f>'F4.2'!Z141</f>
        <v>0</v>
      </c>
      <c r="J1291" s="109">
        <f>'F4.2'!AY141</f>
        <v>0</v>
      </c>
      <c r="K1291" s="111"/>
      <c r="L1291" s="111"/>
      <c r="M1291" s="111">
        <f t="shared" si="413"/>
        <v>0</v>
      </c>
      <c r="N1291" s="111">
        <f t="shared" si="424"/>
        <v>0</v>
      </c>
    </row>
    <row r="1292" spans="1:14" ht="31.5" hidden="1" outlineLevel="1">
      <c r="A1292" s="282">
        <f t="shared" si="420"/>
        <v>3.3</v>
      </c>
      <c r="B1292" s="282" t="str">
        <f t="shared" si="419"/>
        <v>Revamping, modification of outdoor ducting of Air ventilation system at 2x500MW BTPS, Bhusawal.</v>
      </c>
      <c r="C1292" s="49">
        <f t="shared" si="418"/>
        <v>0</v>
      </c>
      <c r="D1292" s="160" t="str">
        <f t="shared" si="418"/>
        <v>-</v>
      </c>
      <c r="E1292" s="111">
        <f t="shared" si="418"/>
        <v>0</v>
      </c>
      <c r="F1292" s="109">
        <f t="shared" si="421"/>
        <v>8.7200000000000006</v>
      </c>
      <c r="G1292" s="109">
        <f t="shared" si="422"/>
        <v>8.7200000000000006</v>
      </c>
      <c r="H1292" s="111">
        <f t="shared" si="423"/>
        <v>0</v>
      </c>
      <c r="I1292" s="109">
        <f>'F4.2'!Z142</f>
        <v>0</v>
      </c>
      <c r="J1292" s="109">
        <f>'F4.2'!AY142</f>
        <v>0</v>
      </c>
      <c r="K1292" s="111"/>
      <c r="L1292" s="111"/>
      <c r="M1292" s="111">
        <f t="shared" si="413"/>
        <v>0</v>
      </c>
      <c r="N1292" s="111">
        <f t="shared" si="424"/>
        <v>0</v>
      </c>
    </row>
    <row r="1293" spans="1:14" ht="15.75" hidden="1" outlineLevel="1">
      <c r="A1293" s="282">
        <f t="shared" si="420"/>
        <v>3.4</v>
      </c>
      <c r="B1293" s="282" t="str">
        <f t="shared" si="419"/>
        <v>Performance improvement of compressors</v>
      </c>
      <c r="C1293" s="49">
        <f t="shared" si="418"/>
        <v>0</v>
      </c>
      <c r="D1293" s="160" t="str">
        <f t="shared" si="418"/>
        <v>-</v>
      </c>
      <c r="E1293" s="111">
        <f t="shared" si="418"/>
        <v>0</v>
      </c>
      <c r="F1293" s="109">
        <f t="shared" si="421"/>
        <v>12.99</v>
      </c>
      <c r="G1293" s="109">
        <f t="shared" si="422"/>
        <v>12.99</v>
      </c>
      <c r="H1293" s="111">
        <f t="shared" si="423"/>
        <v>0</v>
      </c>
      <c r="I1293" s="109">
        <f>'F4.2'!Z143</f>
        <v>0</v>
      </c>
      <c r="J1293" s="109">
        <f>'F4.2'!AY143</f>
        <v>0</v>
      </c>
      <c r="K1293" s="111"/>
      <c r="L1293" s="111"/>
      <c r="M1293" s="111">
        <f t="shared" si="413"/>
        <v>0</v>
      </c>
      <c r="N1293" s="111">
        <f t="shared" si="424"/>
        <v>0</v>
      </c>
    </row>
    <row r="1294" spans="1:14" ht="15.75" hidden="1" outlineLevel="1">
      <c r="A1294" s="282">
        <f t="shared" si="420"/>
        <v>3.5</v>
      </c>
      <c r="B1294" s="282" t="str">
        <f t="shared" si="419"/>
        <v>Centralized Water Management System at BTPS, Deepnagar, Bhusawal</v>
      </c>
      <c r="C1294" s="49">
        <f t="shared" si="418"/>
        <v>0</v>
      </c>
      <c r="D1294" s="160" t="str">
        <f t="shared" si="418"/>
        <v>-</v>
      </c>
      <c r="E1294" s="111">
        <f t="shared" si="418"/>
        <v>0</v>
      </c>
      <c r="F1294" s="109">
        <f t="shared" si="421"/>
        <v>2.29</v>
      </c>
      <c r="G1294" s="109">
        <f t="shared" si="422"/>
        <v>2.29</v>
      </c>
      <c r="H1294" s="111">
        <f t="shared" si="423"/>
        <v>0</v>
      </c>
      <c r="I1294" s="109">
        <f>'F4.2'!Z144</f>
        <v>0</v>
      </c>
      <c r="J1294" s="109">
        <f>'F4.2'!AY144</f>
        <v>0</v>
      </c>
      <c r="K1294" s="111"/>
      <c r="L1294" s="111"/>
      <c r="M1294" s="111">
        <f t="shared" si="413"/>
        <v>0</v>
      </c>
      <c r="N1294" s="111">
        <f t="shared" si="424"/>
        <v>0</v>
      </c>
    </row>
    <row r="1295" spans="1:14" ht="31.5" hidden="1" outlineLevel="1">
      <c r="A1295" s="282">
        <f t="shared" si="420"/>
        <v>3.6</v>
      </c>
      <c r="B1295" s="282" t="str">
        <f t="shared" si="419"/>
        <v>Revamping and upgradation of Forbes Marshal make Steam &amp; Water Analysis System Installed at 2x500MW BTPS.</v>
      </c>
      <c r="C1295" s="49">
        <f t="shared" si="418"/>
        <v>0</v>
      </c>
      <c r="D1295" s="160" t="str">
        <f t="shared" si="418"/>
        <v>-</v>
      </c>
      <c r="E1295" s="111">
        <f t="shared" si="418"/>
        <v>0</v>
      </c>
      <c r="F1295" s="109">
        <f t="shared" si="421"/>
        <v>10.11</v>
      </c>
      <c r="G1295" s="109">
        <f t="shared" si="422"/>
        <v>10.11</v>
      </c>
      <c r="H1295" s="111">
        <f t="shared" si="423"/>
        <v>0</v>
      </c>
      <c r="I1295" s="109">
        <f>'F4.2'!Z145</f>
        <v>0</v>
      </c>
      <c r="J1295" s="109">
        <f>'F4.2'!AY145</f>
        <v>0</v>
      </c>
      <c r="K1295" s="111"/>
      <c r="L1295" s="111"/>
      <c r="M1295" s="111">
        <f t="shared" si="413"/>
        <v>0</v>
      </c>
      <c r="N1295" s="111">
        <f t="shared" si="424"/>
        <v>0</v>
      </c>
    </row>
    <row r="1296" spans="1:14" ht="31.5" hidden="1" outlineLevel="1">
      <c r="A1296" s="352">
        <f t="shared" si="420"/>
        <v>4</v>
      </c>
      <c r="B1296" s="353" t="str">
        <f t="shared" si="419"/>
        <v>Implementation of flexible operation solutions for technical minimum operation of 2x500MW, BTPS.</v>
      </c>
      <c r="C1296" s="49">
        <f t="shared" si="418"/>
        <v>0</v>
      </c>
      <c r="D1296" s="160" t="str">
        <f t="shared" si="418"/>
        <v>-</v>
      </c>
      <c r="E1296" s="111">
        <f t="shared" si="418"/>
        <v>0</v>
      </c>
      <c r="F1296" s="109">
        <f t="shared" si="421"/>
        <v>0</v>
      </c>
      <c r="G1296" s="109">
        <f t="shared" si="422"/>
        <v>0</v>
      </c>
      <c r="H1296" s="111">
        <f t="shared" si="423"/>
        <v>0</v>
      </c>
      <c r="I1296" s="109">
        <f>'F4.2'!Z146</f>
        <v>0</v>
      </c>
      <c r="J1296" s="109">
        <f>'F4.2'!AY146</f>
        <v>0</v>
      </c>
      <c r="K1296" s="111"/>
      <c r="L1296" s="111"/>
      <c r="M1296" s="111">
        <f t="shared" si="413"/>
        <v>0</v>
      </c>
      <c r="N1296" s="111">
        <f t="shared" si="424"/>
        <v>0</v>
      </c>
    </row>
    <row r="1297" spans="1:14" ht="31.5" hidden="1" outlineLevel="1">
      <c r="A1297" s="282">
        <f t="shared" si="420"/>
        <v>4.0999999999999996</v>
      </c>
      <c r="B1297" s="282" t="str">
        <f t="shared" si="419"/>
        <v>Implementation of flexible operation solutions for technical minimum operation of 2x500MW, BTPS.</v>
      </c>
      <c r="C1297" s="49">
        <f t="shared" si="418"/>
        <v>0</v>
      </c>
      <c r="D1297" s="160" t="str">
        <f t="shared" si="418"/>
        <v>-</v>
      </c>
      <c r="E1297" s="111">
        <f t="shared" si="418"/>
        <v>0</v>
      </c>
      <c r="F1297" s="109">
        <f t="shared" si="421"/>
        <v>50</v>
      </c>
      <c r="G1297" s="109">
        <f t="shared" si="422"/>
        <v>50</v>
      </c>
      <c r="H1297" s="111">
        <f t="shared" si="423"/>
        <v>0</v>
      </c>
      <c r="I1297" s="109">
        <f>'F4.2'!Z147</f>
        <v>0</v>
      </c>
      <c r="J1297" s="109">
        <f>'F4.2'!AY147</f>
        <v>0</v>
      </c>
      <c r="K1297" s="111"/>
      <c r="L1297" s="111"/>
      <c r="M1297" s="111">
        <f t="shared" si="413"/>
        <v>0</v>
      </c>
      <c r="N1297" s="111">
        <f t="shared" si="424"/>
        <v>0</v>
      </c>
    </row>
    <row r="1298" spans="1:14" ht="15.75" hidden="1" outlineLevel="1">
      <c r="A1298" s="345">
        <f t="shared" si="420"/>
        <v>0</v>
      </c>
      <c r="B1298" s="345" t="str">
        <f t="shared" si="419"/>
        <v xml:space="preserve">FY 2027-28 </v>
      </c>
      <c r="C1298" s="40">
        <f t="shared" si="418"/>
        <v>0</v>
      </c>
      <c r="D1298" s="159" t="str">
        <f t="shared" si="418"/>
        <v>-</v>
      </c>
      <c r="E1298" s="109">
        <f t="shared" si="418"/>
        <v>0</v>
      </c>
      <c r="F1298" s="109">
        <f t="shared" si="421"/>
        <v>0</v>
      </c>
      <c r="G1298" s="109">
        <f t="shared" si="422"/>
        <v>0</v>
      </c>
      <c r="H1298" s="109">
        <f t="shared" si="423"/>
        <v>0</v>
      </c>
      <c r="I1298" s="109">
        <f>'F4.2'!Z148</f>
        <v>0</v>
      </c>
      <c r="J1298" s="109">
        <f>'F4.2'!AY148</f>
        <v>0</v>
      </c>
      <c r="K1298" s="109"/>
      <c r="L1298" s="109"/>
      <c r="M1298" s="109">
        <f t="shared" si="413"/>
        <v>0</v>
      </c>
      <c r="N1298" s="109">
        <f t="shared" si="424"/>
        <v>0</v>
      </c>
    </row>
    <row r="1299" spans="1:14" ht="31.5" hidden="1" outlineLevel="1">
      <c r="A1299" s="352">
        <f t="shared" si="420"/>
        <v>1</v>
      </c>
      <c r="B1299" s="353" t="str">
        <f t="shared" si="419"/>
        <v>Supply,Installation and commissioning of Boiler performance and reliability improvement schemes at BTPS 2x500MW.</v>
      </c>
      <c r="C1299" s="49">
        <f t="shared" si="418"/>
        <v>0</v>
      </c>
      <c r="D1299" s="160" t="str">
        <f t="shared" si="418"/>
        <v>-</v>
      </c>
      <c r="E1299" s="111">
        <f t="shared" si="418"/>
        <v>0</v>
      </c>
      <c r="F1299" s="109">
        <f t="shared" si="421"/>
        <v>0</v>
      </c>
      <c r="G1299" s="109">
        <f t="shared" si="422"/>
        <v>0</v>
      </c>
      <c r="H1299" s="111">
        <f t="shared" si="423"/>
        <v>0</v>
      </c>
      <c r="I1299" s="109">
        <f>'F4.2'!Z149</f>
        <v>0</v>
      </c>
      <c r="J1299" s="109">
        <f>'F4.2'!AY149</f>
        <v>0</v>
      </c>
      <c r="K1299" s="111"/>
      <c r="L1299" s="111"/>
      <c r="M1299" s="111">
        <f t="shared" si="413"/>
        <v>0</v>
      </c>
      <c r="N1299" s="111">
        <f t="shared" si="424"/>
        <v>0</v>
      </c>
    </row>
    <row r="1300" spans="1:14" ht="31.5" hidden="1" outlineLevel="1">
      <c r="A1300" s="282">
        <f t="shared" si="420"/>
        <v>1.1000000000000001</v>
      </c>
      <c r="B1300" s="282" t="str">
        <f t="shared" si="419"/>
        <v>Procurement of  M/s Torishima, Japan make, 350 KW, 6.6KV, Boiler Circulating Water (BCW) Pump Motors at BTPS 2x500MW.</v>
      </c>
      <c r="C1300" s="49">
        <f t="shared" ref="C1300:E1319" si="425">C1070</f>
        <v>0</v>
      </c>
      <c r="D1300" s="160" t="str">
        <f t="shared" si="425"/>
        <v>-</v>
      </c>
      <c r="E1300" s="111">
        <f t="shared" si="425"/>
        <v>0</v>
      </c>
      <c r="F1300" s="109">
        <f t="shared" si="421"/>
        <v>0</v>
      </c>
      <c r="G1300" s="109">
        <f t="shared" si="422"/>
        <v>0</v>
      </c>
      <c r="H1300" s="111">
        <f t="shared" si="423"/>
        <v>0</v>
      </c>
      <c r="I1300" s="109">
        <f>'F4.2'!Z150</f>
        <v>5.58</v>
      </c>
      <c r="J1300" s="109">
        <f>'F4.2'!AY150</f>
        <v>5.58</v>
      </c>
      <c r="K1300" s="111"/>
      <c r="L1300" s="111"/>
      <c r="M1300" s="111">
        <f t="shared" si="413"/>
        <v>5.58</v>
      </c>
      <c r="N1300" s="111">
        <f t="shared" si="424"/>
        <v>0</v>
      </c>
    </row>
    <row r="1301" spans="1:14" ht="31.5" hidden="1" outlineLevel="1">
      <c r="A1301" s="282">
        <f t="shared" si="420"/>
        <v>1.2</v>
      </c>
      <c r="B1301" s="282" t="str">
        <f t="shared" si="419"/>
        <v>Installation commissioning of Online DC Earth fault monitoring system at 220V DCDB at 500MW U-4&amp;5.</v>
      </c>
      <c r="C1301" s="49">
        <f t="shared" si="425"/>
        <v>0</v>
      </c>
      <c r="D1301" s="160" t="str">
        <f t="shared" si="425"/>
        <v>-</v>
      </c>
      <c r="E1301" s="111">
        <f t="shared" si="425"/>
        <v>0</v>
      </c>
      <c r="F1301" s="109">
        <f t="shared" si="421"/>
        <v>0</v>
      </c>
      <c r="G1301" s="109">
        <f t="shared" si="422"/>
        <v>0</v>
      </c>
      <c r="H1301" s="111">
        <f t="shared" si="423"/>
        <v>0</v>
      </c>
      <c r="I1301" s="109">
        <f>'F4.2'!Z151</f>
        <v>2.5</v>
      </c>
      <c r="J1301" s="109">
        <f>'F4.2'!AY151</f>
        <v>2.5</v>
      </c>
      <c r="K1301" s="111"/>
      <c r="L1301" s="111"/>
      <c r="M1301" s="111">
        <f t="shared" si="413"/>
        <v>2.5</v>
      </c>
      <c r="N1301" s="111">
        <f t="shared" si="424"/>
        <v>0</v>
      </c>
    </row>
    <row r="1302" spans="1:14" ht="31.5" hidden="1" outlineLevel="1">
      <c r="A1302" s="282">
        <f t="shared" si="420"/>
        <v>1.3</v>
      </c>
      <c r="B1302" s="282" t="str">
        <f t="shared" si="419"/>
        <v>Design,  supply, erection, comms. Of ID VFD &amp; AHP transformers for 2x500MW BTPS.</v>
      </c>
      <c r="C1302" s="49">
        <f t="shared" si="425"/>
        <v>0</v>
      </c>
      <c r="D1302" s="160" t="str">
        <f t="shared" si="425"/>
        <v>-</v>
      </c>
      <c r="E1302" s="111">
        <f t="shared" si="425"/>
        <v>0</v>
      </c>
      <c r="F1302" s="109">
        <f t="shared" si="421"/>
        <v>0</v>
      </c>
      <c r="G1302" s="109">
        <f t="shared" si="422"/>
        <v>0</v>
      </c>
      <c r="H1302" s="111">
        <f t="shared" si="423"/>
        <v>0</v>
      </c>
      <c r="I1302" s="109">
        <f>'F4.2'!Z152</f>
        <v>2</v>
      </c>
      <c r="J1302" s="109">
        <f>'F4.2'!AY152</f>
        <v>2</v>
      </c>
      <c r="K1302" s="111"/>
      <c r="L1302" s="111"/>
      <c r="M1302" s="111">
        <f t="shared" si="413"/>
        <v>2</v>
      </c>
      <c r="N1302" s="111">
        <f t="shared" si="424"/>
        <v>0</v>
      </c>
    </row>
    <row r="1303" spans="1:14" ht="31.5" hidden="1" outlineLevel="1">
      <c r="A1303" s="282">
        <f t="shared" si="420"/>
        <v>1.4</v>
      </c>
      <c r="B1303" s="282" t="str">
        <f t="shared" si="419"/>
        <v>Design,supply,installation and commissioning of Energy efficient  System for illumination at BTPS 2x500MW.</v>
      </c>
      <c r="C1303" s="49">
        <f t="shared" si="425"/>
        <v>0</v>
      </c>
      <c r="D1303" s="160" t="str">
        <f t="shared" si="425"/>
        <v>-</v>
      </c>
      <c r="E1303" s="111">
        <f t="shared" si="425"/>
        <v>0</v>
      </c>
      <c r="F1303" s="109">
        <f t="shared" si="421"/>
        <v>0</v>
      </c>
      <c r="G1303" s="109">
        <f t="shared" si="422"/>
        <v>0</v>
      </c>
      <c r="H1303" s="111">
        <f t="shared" si="423"/>
        <v>0</v>
      </c>
      <c r="I1303" s="109">
        <f>'F4.2'!Z153</f>
        <v>4</v>
      </c>
      <c r="J1303" s="109">
        <f>'F4.2'!AY153</f>
        <v>4</v>
      </c>
      <c r="K1303" s="111"/>
      <c r="L1303" s="111"/>
      <c r="M1303" s="111">
        <f t="shared" si="413"/>
        <v>4</v>
      </c>
      <c r="N1303" s="111">
        <f t="shared" si="424"/>
        <v>0</v>
      </c>
    </row>
    <row r="1304" spans="1:14" ht="31.5" hidden="1" outlineLevel="1">
      <c r="A1304" s="282">
        <f t="shared" si="420"/>
        <v>1.5</v>
      </c>
      <c r="B1304" s="282" t="str">
        <f t="shared" si="419"/>
        <v>Procurement of  Main Gear unit assembly of electrical Actuators in 2x500MW BTPS</v>
      </c>
      <c r="C1304" s="40">
        <f t="shared" si="425"/>
        <v>0</v>
      </c>
      <c r="D1304" s="159" t="str">
        <f t="shared" si="425"/>
        <v>-</v>
      </c>
      <c r="E1304" s="109">
        <f t="shared" si="425"/>
        <v>0</v>
      </c>
      <c r="F1304" s="109">
        <f t="shared" si="421"/>
        <v>0</v>
      </c>
      <c r="G1304" s="109">
        <f t="shared" si="422"/>
        <v>0</v>
      </c>
      <c r="H1304" s="109">
        <f t="shared" si="423"/>
        <v>0</v>
      </c>
      <c r="I1304" s="109">
        <f>'F4.2'!Z154</f>
        <v>6</v>
      </c>
      <c r="J1304" s="109">
        <f>'F4.2'!AY154</f>
        <v>6</v>
      </c>
      <c r="K1304" s="109"/>
      <c r="L1304" s="109"/>
      <c r="M1304" s="109">
        <f t="shared" si="413"/>
        <v>6</v>
      </c>
      <c r="N1304" s="109">
        <f t="shared" si="424"/>
        <v>0</v>
      </c>
    </row>
    <row r="1305" spans="1:14" ht="31.5" hidden="1" outlineLevel="1">
      <c r="A1305" s="282">
        <f t="shared" si="420"/>
        <v>1.6</v>
      </c>
      <c r="B1305" s="282" t="str">
        <f t="shared" si="419"/>
        <v>Supply, erection, commissioning &amp; site testing of 360V, 750 AH Station UPS Battery Sets  along with accessories for Unit No.5 at BTPS 2x500MW.</v>
      </c>
      <c r="C1305" s="49">
        <f t="shared" si="425"/>
        <v>0</v>
      </c>
      <c r="D1305" s="160" t="str">
        <f t="shared" si="425"/>
        <v>-</v>
      </c>
      <c r="E1305" s="111">
        <f t="shared" si="425"/>
        <v>0</v>
      </c>
      <c r="F1305" s="109">
        <f t="shared" si="421"/>
        <v>0</v>
      </c>
      <c r="G1305" s="109">
        <f t="shared" si="422"/>
        <v>0</v>
      </c>
      <c r="H1305" s="111">
        <f t="shared" si="423"/>
        <v>0</v>
      </c>
      <c r="I1305" s="109">
        <f>'F4.2'!Z155</f>
        <v>4</v>
      </c>
      <c r="J1305" s="109">
        <f>'F4.2'!AY155</f>
        <v>4</v>
      </c>
      <c r="K1305" s="111"/>
      <c r="L1305" s="111"/>
      <c r="M1305" s="111">
        <f t="shared" si="413"/>
        <v>4</v>
      </c>
      <c r="N1305" s="111">
        <f t="shared" si="424"/>
        <v>0</v>
      </c>
    </row>
    <row r="1306" spans="1:14" ht="15.75" hidden="1" outlineLevel="1">
      <c r="A1306" s="282">
        <f t="shared" si="420"/>
        <v>1.7</v>
      </c>
      <c r="B1306" s="282" t="str">
        <f t="shared" si="419"/>
        <v xml:space="preserve">Upgradation of EWLI system  at Bhusawal TPS 2x500W </v>
      </c>
      <c r="C1306" s="40">
        <f t="shared" si="425"/>
        <v>0</v>
      </c>
      <c r="D1306" s="159" t="str">
        <f t="shared" si="425"/>
        <v>-</v>
      </c>
      <c r="E1306" s="109">
        <f t="shared" si="425"/>
        <v>0</v>
      </c>
      <c r="F1306" s="109">
        <f t="shared" si="421"/>
        <v>0</v>
      </c>
      <c r="G1306" s="109">
        <f t="shared" si="422"/>
        <v>0</v>
      </c>
      <c r="H1306" s="109">
        <f t="shared" si="423"/>
        <v>0</v>
      </c>
      <c r="I1306" s="109">
        <f>'F4.2'!Z156</f>
        <v>1</v>
      </c>
      <c r="J1306" s="109">
        <f>'F4.2'!AY156</f>
        <v>1</v>
      </c>
      <c r="K1306" s="109"/>
      <c r="L1306" s="109"/>
      <c r="M1306" s="109">
        <f t="shared" si="413"/>
        <v>1</v>
      </c>
      <c r="N1306" s="109">
        <f t="shared" si="424"/>
        <v>0</v>
      </c>
    </row>
    <row r="1307" spans="1:14" ht="47.25" hidden="1" outlineLevel="1">
      <c r="A1307" s="352">
        <f t="shared" si="420"/>
        <v>2</v>
      </c>
      <c r="B1307" s="353" t="str">
        <f t="shared" si="419"/>
        <v>Performance improvement of Bottom ash evacualtion system to reduce auxillary power consumption, water consumption &amp; environmental pollution at 2X500MW, Bhusawal TPS</v>
      </c>
      <c r="C1307" s="49">
        <f t="shared" si="425"/>
        <v>0</v>
      </c>
      <c r="D1307" s="160" t="str">
        <f t="shared" si="425"/>
        <v>-</v>
      </c>
      <c r="E1307" s="111">
        <f t="shared" si="425"/>
        <v>0</v>
      </c>
      <c r="F1307" s="109">
        <f t="shared" si="421"/>
        <v>0</v>
      </c>
      <c r="G1307" s="109">
        <f t="shared" si="422"/>
        <v>0</v>
      </c>
      <c r="H1307" s="111">
        <f t="shared" si="423"/>
        <v>0</v>
      </c>
      <c r="I1307" s="109">
        <f>'F4.2'!Z157</f>
        <v>0</v>
      </c>
      <c r="J1307" s="109">
        <f>'F4.2'!AY157</f>
        <v>0</v>
      </c>
      <c r="K1307" s="111"/>
      <c r="L1307" s="111"/>
      <c r="M1307" s="111">
        <f t="shared" si="413"/>
        <v>0</v>
      </c>
      <c r="N1307" s="111">
        <f t="shared" si="424"/>
        <v>0</v>
      </c>
    </row>
    <row r="1308" spans="1:14" ht="31.5" hidden="1" outlineLevel="1">
      <c r="A1308" s="282">
        <f t="shared" si="420"/>
        <v>2.1</v>
      </c>
      <c r="B1308" s="282" t="str">
        <f t="shared" si="419"/>
        <v>Modification of latest design AR 200/550 Ash slurry pump assembly including auxillaries at AHP, 2x500MW, BTPS.</v>
      </c>
      <c r="C1308" s="40">
        <f t="shared" si="425"/>
        <v>0</v>
      </c>
      <c r="D1308" s="159" t="str">
        <f t="shared" si="425"/>
        <v>-</v>
      </c>
      <c r="E1308" s="109">
        <f t="shared" si="425"/>
        <v>0</v>
      </c>
      <c r="F1308" s="109">
        <f t="shared" si="421"/>
        <v>0</v>
      </c>
      <c r="G1308" s="109">
        <f t="shared" si="422"/>
        <v>0</v>
      </c>
      <c r="H1308" s="109">
        <f t="shared" si="423"/>
        <v>0</v>
      </c>
      <c r="I1308" s="109">
        <f>'F4.2'!Z158</f>
        <v>4.6900000000000004</v>
      </c>
      <c r="J1308" s="109">
        <f>'F4.2'!AY158</f>
        <v>4.6900000000000004</v>
      </c>
      <c r="K1308" s="109"/>
      <c r="L1308" s="109"/>
      <c r="M1308" s="109">
        <f t="shared" si="413"/>
        <v>4.6900000000000004</v>
      </c>
      <c r="N1308" s="109">
        <f t="shared" si="424"/>
        <v>0</v>
      </c>
    </row>
    <row r="1309" spans="1:14" ht="31.5" hidden="1" outlineLevel="1">
      <c r="A1309" s="282">
        <f t="shared" si="420"/>
        <v>2.2000000000000002</v>
      </c>
      <c r="B1309" s="282" t="str">
        <f t="shared" si="419"/>
        <v>Modification of single roll reversible clinker grinder system at AHP, 2x500MW, BTPS</v>
      </c>
      <c r="C1309" s="49">
        <f t="shared" si="425"/>
        <v>0</v>
      </c>
      <c r="D1309" s="160" t="str">
        <f t="shared" si="425"/>
        <v>-</v>
      </c>
      <c r="E1309" s="111">
        <f t="shared" si="425"/>
        <v>0</v>
      </c>
      <c r="F1309" s="109">
        <f t="shared" si="421"/>
        <v>0</v>
      </c>
      <c r="G1309" s="109">
        <f t="shared" si="422"/>
        <v>0</v>
      </c>
      <c r="H1309" s="111">
        <f t="shared" si="423"/>
        <v>0</v>
      </c>
      <c r="I1309" s="109">
        <f>'F4.2'!Z159</f>
        <v>3.09</v>
      </c>
      <c r="J1309" s="109">
        <f>'F4.2'!AY159</f>
        <v>3.09</v>
      </c>
      <c r="K1309" s="111"/>
      <c r="L1309" s="111"/>
      <c r="M1309" s="111">
        <f t="shared" ref="M1309:M1372" si="426">SUM(J1309:L1309)</f>
        <v>3.09</v>
      </c>
      <c r="N1309" s="111">
        <f t="shared" si="424"/>
        <v>0</v>
      </c>
    </row>
    <row r="1310" spans="1:14" ht="31.5" hidden="1" outlineLevel="1">
      <c r="A1310" s="282">
        <f t="shared" si="420"/>
        <v>2.2999999999999998</v>
      </c>
      <c r="B1310" s="282" t="str">
        <f t="shared" si="419"/>
        <v>Modification of bottom ash &amp; coarse ash slurry pipe line disposal system at AHP 2X500 MW BTPS</v>
      </c>
      <c r="C1310" s="49">
        <f t="shared" si="425"/>
        <v>0</v>
      </c>
      <c r="D1310" s="160" t="str">
        <f t="shared" si="425"/>
        <v>-</v>
      </c>
      <c r="E1310" s="111">
        <f t="shared" si="425"/>
        <v>0</v>
      </c>
      <c r="F1310" s="109">
        <f t="shared" si="421"/>
        <v>0</v>
      </c>
      <c r="G1310" s="109">
        <f t="shared" si="422"/>
        <v>0</v>
      </c>
      <c r="H1310" s="111">
        <f t="shared" si="423"/>
        <v>0</v>
      </c>
      <c r="I1310" s="109">
        <f>'F4.2'!Z160</f>
        <v>34.550000000000004</v>
      </c>
      <c r="J1310" s="109">
        <f>'F4.2'!AY160</f>
        <v>34.550000000000004</v>
      </c>
      <c r="K1310" s="111"/>
      <c r="L1310" s="111"/>
      <c r="M1310" s="111">
        <f t="shared" si="426"/>
        <v>34.550000000000004</v>
      </c>
      <c r="N1310" s="111">
        <f t="shared" si="424"/>
        <v>0</v>
      </c>
    </row>
    <row r="1311" spans="1:14" ht="15.75" hidden="1" outlineLevel="1">
      <c r="A1311" s="352">
        <f t="shared" si="420"/>
        <v>3</v>
      </c>
      <c r="B1311" s="353" t="str">
        <f t="shared" si="419"/>
        <v>Boiler Reliability &amp; Availability improvement at 2x500MW, Bhusawal TPS.</v>
      </c>
      <c r="C1311" s="40">
        <f t="shared" si="425"/>
        <v>0</v>
      </c>
      <c r="D1311" s="159" t="str">
        <f t="shared" si="425"/>
        <v>-</v>
      </c>
      <c r="E1311" s="109">
        <f t="shared" si="425"/>
        <v>0</v>
      </c>
      <c r="F1311" s="109">
        <f t="shared" si="421"/>
        <v>0</v>
      </c>
      <c r="G1311" s="109">
        <f t="shared" si="422"/>
        <v>0</v>
      </c>
      <c r="H1311" s="109">
        <f t="shared" si="423"/>
        <v>0</v>
      </c>
      <c r="I1311" s="109">
        <f>'F4.2'!Z161</f>
        <v>0</v>
      </c>
      <c r="J1311" s="109">
        <f>'F4.2'!AY161</f>
        <v>0</v>
      </c>
      <c r="K1311" s="109"/>
      <c r="L1311" s="109"/>
      <c r="M1311" s="109">
        <f t="shared" si="426"/>
        <v>0</v>
      </c>
      <c r="N1311" s="109">
        <f t="shared" si="424"/>
        <v>0</v>
      </c>
    </row>
    <row r="1312" spans="1:14" ht="15.75" hidden="1" outlineLevel="1">
      <c r="A1312" s="282">
        <f t="shared" si="420"/>
        <v>3.1</v>
      </c>
      <c r="B1312" s="282" t="str">
        <f t="shared" si="419"/>
        <v>Procurement of Boiler Coils (CRH &amp;HRH) at 2x500MW BTPS.</v>
      </c>
      <c r="C1312" s="49">
        <f t="shared" si="425"/>
        <v>0</v>
      </c>
      <c r="D1312" s="160" t="str">
        <f t="shared" si="425"/>
        <v>-</v>
      </c>
      <c r="E1312" s="111">
        <f t="shared" si="425"/>
        <v>0</v>
      </c>
      <c r="F1312" s="109">
        <f t="shared" si="421"/>
        <v>0</v>
      </c>
      <c r="G1312" s="109">
        <f t="shared" si="422"/>
        <v>0</v>
      </c>
      <c r="H1312" s="111">
        <f t="shared" si="423"/>
        <v>0</v>
      </c>
      <c r="I1312" s="109">
        <f>'F4.2'!Z162</f>
        <v>25</v>
      </c>
      <c r="J1312" s="109">
        <f>'F4.2'!AY162</f>
        <v>25</v>
      </c>
      <c r="K1312" s="111"/>
      <c r="L1312" s="111"/>
      <c r="M1312" s="111">
        <f t="shared" si="426"/>
        <v>25</v>
      </c>
      <c r="N1312" s="111">
        <f t="shared" si="424"/>
        <v>0</v>
      </c>
    </row>
    <row r="1313" spans="1:14" ht="15.75" hidden="1" outlineLevel="1">
      <c r="A1313" s="282">
        <f t="shared" si="420"/>
        <v>3.2</v>
      </c>
      <c r="B1313" s="282" t="str">
        <f t="shared" si="419"/>
        <v>Procurement of ID fan impeller with shaft at 2x500 MW BTPS.</v>
      </c>
      <c r="C1313" s="49">
        <f t="shared" si="425"/>
        <v>0</v>
      </c>
      <c r="D1313" s="160" t="str">
        <f t="shared" si="425"/>
        <v>-</v>
      </c>
      <c r="E1313" s="111">
        <f t="shared" si="425"/>
        <v>0</v>
      </c>
      <c r="F1313" s="109">
        <f t="shared" si="421"/>
        <v>0</v>
      </c>
      <c r="G1313" s="109">
        <f t="shared" si="422"/>
        <v>0</v>
      </c>
      <c r="H1313" s="111">
        <f t="shared" si="423"/>
        <v>0</v>
      </c>
      <c r="I1313" s="109">
        <f>'F4.2'!Z163</f>
        <v>15</v>
      </c>
      <c r="J1313" s="109">
        <f>'F4.2'!AY163</f>
        <v>15</v>
      </c>
      <c r="K1313" s="111"/>
      <c r="L1313" s="111"/>
      <c r="M1313" s="111">
        <f t="shared" si="426"/>
        <v>15</v>
      </c>
      <c r="N1313" s="111">
        <f t="shared" si="424"/>
        <v>0</v>
      </c>
    </row>
    <row r="1314" spans="1:14" ht="31.5" hidden="1" outlineLevel="1">
      <c r="A1314" s="282">
        <f t="shared" si="420"/>
        <v>3.3</v>
      </c>
      <c r="B1314" s="282" t="str">
        <f t="shared" si="419"/>
        <v>Procurement SH,RH,MS outlet valves with actuator and motor at 2x500 MW BTPS.</v>
      </c>
      <c r="C1314" s="40">
        <f t="shared" si="425"/>
        <v>0</v>
      </c>
      <c r="D1314" s="159" t="str">
        <f t="shared" si="425"/>
        <v>-</v>
      </c>
      <c r="E1314" s="109">
        <f t="shared" si="425"/>
        <v>0</v>
      </c>
      <c r="F1314" s="109">
        <f t="shared" si="421"/>
        <v>0</v>
      </c>
      <c r="G1314" s="109">
        <f t="shared" si="422"/>
        <v>0</v>
      </c>
      <c r="H1314" s="109">
        <f t="shared" si="423"/>
        <v>0</v>
      </c>
      <c r="I1314" s="109">
        <f>'F4.2'!Z164</f>
        <v>5</v>
      </c>
      <c r="J1314" s="109">
        <f>'F4.2'!AY164</f>
        <v>5</v>
      </c>
      <c r="K1314" s="109"/>
      <c r="L1314" s="109"/>
      <c r="M1314" s="109">
        <f t="shared" si="426"/>
        <v>5</v>
      </c>
      <c r="N1314" s="109">
        <f t="shared" si="424"/>
        <v>0</v>
      </c>
    </row>
    <row r="1315" spans="1:14" ht="15.75" hidden="1" outlineLevel="1">
      <c r="A1315" s="352">
        <f t="shared" si="420"/>
        <v>4</v>
      </c>
      <c r="B1315" s="353" t="str">
        <f t="shared" si="419"/>
        <v>CHP Infrastructure Development Schemes</v>
      </c>
      <c r="C1315" s="49">
        <f t="shared" si="425"/>
        <v>0</v>
      </c>
      <c r="D1315" s="160" t="str">
        <f t="shared" si="425"/>
        <v>-</v>
      </c>
      <c r="E1315" s="111">
        <f t="shared" si="425"/>
        <v>0</v>
      </c>
      <c r="F1315" s="109">
        <f t="shared" si="421"/>
        <v>0</v>
      </c>
      <c r="G1315" s="109">
        <f t="shared" si="422"/>
        <v>0</v>
      </c>
      <c r="H1315" s="111">
        <f t="shared" si="423"/>
        <v>0</v>
      </c>
      <c r="I1315" s="109">
        <f>'F4.2'!Z165</f>
        <v>0</v>
      </c>
      <c r="J1315" s="109">
        <f>'F4.2'!AY165</f>
        <v>0</v>
      </c>
      <c r="K1315" s="111"/>
      <c r="L1315" s="111"/>
      <c r="M1315" s="111">
        <f t="shared" si="426"/>
        <v>0</v>
      </c>
      <c r="N1315" s="111">
        <f t="shared" si="424"/>
        <v>0</v>
      </c>
    </row>
    <row r="1316" spans="1:14" ht="31.5" hidden="1" outlineLevel="1">
      <c r="A1316" s="282">
        <f t="shared" si="420"/>
        <v>4.0999999999999996</v>
      </c>
      <c r="B1316" s="282" t="str">
        <f t="shared" si="419"/>
        <v>Supply, installation and commissioning PLC system on a single platform to match with external aspect &amp; process improvement at CHP 2x500MW BTPS.</v>
      </c>
      <c r="C1316" s="49">
        <f t="shared" si="425"/>
        <v>0</v>
      </c>
      <c r="D1316" s="160" t="str">
        <f t="shared" si="425"/>
        <v>-</v>
      </c>
      <c r="E1316" s="111">
        <f t="shared" si="425"/>
        <v>0</v>
      </c>
      <c r="F1316" s="109">
        <f t="shared" si="421"/>
        <v>0</v>
      </c>
      <c r="G1316" s="109">
        <f t="shared" si="422"/>
        <v>0</v>
      </c>
      <c r="H1316" s="111">
        <f t="shared" si="423"/>
        <v>0</v>
      </c>
      <c r="I1316" s="109">
        <f>'F4.2'!Z166</f>
        <v>18.399999999999999</v>
      </c>
      <c r="J1316" s="109">
        <f>'F4.2'!AY166</f>
        <v>18.399999999999999</v>
      </c>
      <c r="K1316" s="111"/>
      <c r="L1316" s="111"/>
      <c r="M1316" s="111">
        <f t="shared" si="426"/>
        <v>18.399999999999999</v>
      </c>
      <c r="N1316" s="111">
        <f t="shared" si="424"/>
        <v>0</v>
      </c>
    </row>
    <row r="1317" spans="1:14" ht="31.5" hidden="1" outlineLevel="1">
      <c r="A1317" s="282">
        <f t="shared" si="420"/>
        <v>4.2</v>
      </c>
      <c r="B1317" s="282" t="str">
        <f t="shared" si="419"/>
        <v>Supply, installation, retrofitting and commissioning of HT breaker at HT Switchgear in CHP 2x500MW BTPS</v>
      </c>
      <c r="C1317" s="49">
        <f t="shared" si="425"/>
        <v>0</v>
      </c>
      <c r="D1317" s="160" t="str">
        <f t="shared" si="425"/>
        <v>-</v>
      </c>
      <c r="E1317" s="111">
        <f t="shared" si="425"/>
        <v>0</v>
      </c>
      <c r="F1317" s="109">
        <f t="shared" si="421"/>
        <v>0</v>
      </c>
      <c r="G1317" s="109">
        <f t="shared" si="422"/>
        <v>0</v>
      </c>
      <c r="H1317" s="111">
        <f t="shared" si="423"/>
        <v>0</v>
      </c>
      <c r="I1317" s="109">
        <f>'F4.2'!Z167</f>
        <v>6.9</v>
      </c>
      <c r="J1317" s="109">
        <f>'F4.2'!AY167</f>
        <v>6.9</v>
      </c>
      <c r="K1317" s="111"/>
      <c r="L1317" s="111"/>
      <c r="M1317" s="111">
        <f t="shared" si="426"/>
        <v>6.9</v>
      </c>
      <c r="N1317" s="111">
        <f t="shared" si="424"/>
        <v>0</v>
      </c>
    </row>
    <row r="1318" spans="1:14" ht="31.5" hidden="1" outlineLevel="1">
      <c r="A1318" s="282">
        <f t="shared" si="420"/>
        <v>4.3</v>
      </c>
      <c r="B1318" s="282" t="str">
        <f t="shared" ref="B1318:B1333" si="427">B1088</f>
        <v>Supply, installation, retrofitting and commissioning of LT breaker at LT Switchgear in CHP 2x500MW BTPS.</v>
      </c>
      <c r="C1318" s="49">
        <f t="shared" si="425"/>
        <v>0</v>
      </c>
      <c r="D1318" s="160" t="str">
        <f t="shared" si="425"/>
        <v>-</v>
      </c>
      <c r="E1318" s="111">
        <f t="shared" si="425"/>
        <v>0</v>
      </c>
      <c r="F1318" s="109">
        <f t="shared" si="421"/>
        <v>0</v>
      </c>
      <c r="G1318" s="109">
        <f t="shared" si="422"/>
        <v>0</v>
      </c>
      <c r="H1318" s="111">
        <f t="shared" si="423"/>
        <v>0</v>
      </c>
      <c r="I1318" s="109">
        <f>'F4.2'!Z168</f>
        <v>4.4000000000000004</v>
      </c>
      <c r="J1318" s="109">
        <f>'F4.2'!AY168</f>
        <v>4.4000000000000004</v>
      </c>
      <c r="K1318" s="111"/>
      <c r="L1318" s="111"/>
      <c r="M1318" s="111">
        <f t="shared" si="426"/>
        <v>4.4000000000000004</v>
      </c>
      <c r="N1318" s="111">
        <f t="shared" si="424"/>
        <v>0</v>
      </c>
    </row>
    <row r="1319" spans="1:14" ht="31.5" hidden="1" outlineLevel="1">
      <c r="A1319" s="282">
        <f t="shared" si="420"/>
        <v>4.4000000000000004</v>
      </c>
      <c r="B1319" s="282" t="str">
        <f t="shared" si="427"/>
        <v>Supply, Installation &amp; Commissioning of  Magnetic Separators at CHP 2x 500MW BTPS Deepnagar</v>
      </c>
      <c r="C1319" s="49">
        <f t="shared" si="425"/>
        <v>0</v>
      </c>
      <c r="D1319" s="160" t="str">
        <f t="shared" si="425"/>
        <v>-</v>
      </c>
      <c r="E1319" s="111">
        <f t="shared" si="425"/>
        <v>0</v>
      </c>
      <c r="F1319" s="109">
        <f t="shared" si="421"/>
        <v>0</v>
      </c>
      <c r="G1319" s="109">
        <f t="shared" si="422"/>
        <v>0</v>
      </c>
      <c r="H1319" s="111">
        <f t="shared" si="423"/>
        <v>0</v>
      </c>
      <c r="I1319" s="109">
        <f>'F4.2'!Z169</f>
        <v>3.73</v>
      </c>
      <c r="J1319" s="109">
        <f>'F4.2'!AY169</f>
        <v>3.73</v>
      </c>
      <c r="K1319" s="111"/>
      <c r="L1319" s="111"/>
      <c r="M1319" s="111">
        <f t="shared" si="426"/>
        <v>3.73</v>
      </c>
      <c r="N1319" s="111">
        <f t="shared" si="424"/>
        <v>0</v>
      </c>
    </row>
    <row r="1320" spans="1:14" ht="31.5" hidden="1" outlineLevel="1">
      <c r="A1320" s="282">
        <f t="shared" ref="A1320:A1333" si="428">A1090</f>
        <v>4.5</v>
      </c>
      <c r="B1320" s="282" t="str">
        <f t="shared" si="427"/>
        <v>Supply, Installation &amp; Commissioning Flameproof lighting at CHP 2x 500MW BTPS Deepnagar</v>
      </c>
      <c r="C1320" s="49">
        <f t="shared" ref="C1320:E1333" si="429">C1090</f>
        <v>0</v>
      </c>
      <c r="D1320" s="160" t="str">
        <f t="shared" si="429"/>
        <v>-</v>
      </c>
      <c r="E1320" s="111">
        <f t="shared" si="429"/>
        <v>0</v>
      </c>
      <c r="F1320" s="109">
        <f t="shared" ref="F1320:F1333" si="430">F1090+I1090</f>
        <v>0</v>
      </c>
      <c r="G1320" s="109">
        <f t="shared" ref="G1320:G1333" si="431">G1090+M1090</f>
        <v>0</v>
      </c>
      <c r="H1320" s="111">
        <f t="shared" si="423"/>
        <v>0</v>
      </c>
      <c r="I1320" s="109">
        <f>'F4.2'!Z170</f>
        <v>10.47</v>
      </c>
      <c r="J1320" s="109">
        <f>'F4.2'!AY170</f>
        <v>10.47</v>
      </c>
      <c r="K1320" s="111"/>
      <c r="L1320" s="111"/>
      <c r="M1320" s="111">
        <f t="shared" si="426"/>
        <v>10.47</v>
      </c>
      <c r="N1320" s="111">
        <f t="shared" si="424"/>
        <v>0</v>
      </c>
    </row>
    <row r="1321" spans="1:14" ht="15.75" hidden="1" outlineLevel="1">
      <c r="A1321" s="282">
        <f t="shared" si="428"/>
        <v>4.5999999999999996</v>
      </c>
      <c r="B1321" s="282" t="str">
        <f t="shared" si="427"/>
        <v>Supply, Installation &amp; upgradation of HT /LT relay at CHP BTPS.</v>
      </c>
      <c r="C1321" s="49">
        <f t="shared" si="429"/>
        <v>0</v>
      </c>
      <c r="D1321" s="160" t="str">
        <f t="shared" si="429"/>
        <v>-</v>
      </c>
      <c r="E1321" s="111">
        <f t="shared" si="429"/>
        <v>0</v>
      </c>
      <c r="F1321" s="109">
        <f t="shared" si="430"/>
        <v>0</v>
      </c>
      <c r="G1321" s="109">
        <f t="shared" si="431"/>
        <v>0</v>
      </c>
      <c r="H1321" s="111">
        <f t="shared" si="423"/>
        <v>0</v>
      </c>
      <c r="I1321" s="109">
        <f>'F4.2'!Z171</f>
        <v>3</v>
      </c>
      <c r="J1321" s="109">
        <f>'F4.2'!AY171</f>
        <v>3</v>
      </c>
      <c r="K1321" s="111"/>
      <c r="L1321" s="111"/>
      <c r="M1321" s="111">
        <f t="shared" si="426"/>
        <v>3</v>
      </c>
      <c r="N1321" s="111">
        <f t="shared" si="424"/>
        <v>0</v>
      </c>
    </row>
    <row r="1322" spans="1:14" ht="31.5" hidden="1" outlineLevel="1">
      <c r="A1322" s="352">
        <f t="shared" si="428"/>
        <v>5</v>
      </c>
      <c r="B1322" s="353" t="str">
        <f t="shared" si="427"/>
        <v>Detail  Project report of improvement of Unloading in Coal handling Plant BTPS.</v>
      </c>
      <c r="C1322" s="49">
        <f t="shared" si="429"/>
        <v>0</v>
      </c>
      <c r="D1322" s="160" t="str">
        <f t="shared" si="429"/>
        <v>-</v>
      </c>
      <c r="E1322" s="111">
        <f t="shared" si="429"/>
        <v>0</v>
      </c>
      <c r="F1322" s="109">
        <f t="shared" si="430"/>
        <v>0</v>
      </c>
      <c r="G1322" s="109">
        <f t="shared" si="431"/>
        <v>0</v>
      </c>
      <c r="H1322" s="111">
        <f t="shared" si="423"/>
        <v>0</v>
      </c>
      <c r="I1322" s="109">
        <f>'F4.2'!Z172</f>
        <v>0</v>
      </c>
      <c r="J1322" s="109">
        <f>'F4.2'!AY172</f>
        <v>0</v>
      </c>
      <c r="K1322" s="111"/>
      <c r="L1322" s="111"/>
      <c r="M1322" s="111">
        <f t="shared" si="426"/>
        <v>0</v>
      </c>
      <c r="N1322" s="111">
        <f t="shared" si="424"/>
        <v>0</v>
      </c>
    </row>
    <row r="1323" spans="1:14" ht="15.75" hidden="1" outlineLevel="1">
      <c r="A1323" s="282">
        <f t="shared" si="428"/>
        <v>5.0999999999999996</v>
      </c>
      <c r="B1323" s="282" t="str">
        <f t="shared" si="427"/>
        <v>Procurement of 04 no of locomotives for Coal handling Plant BTPS.</v>
      </c>
      <c r="C1323" s="49">
        <f t="shared" si="429"/>
        <v>0</v>
      </c>
      <c r="D1323" s="160" t="str">
        <f t="shared" si="429"/>
        <v>-</v>
      </c>
      <c r="E1323" s="111">
        <f t="shared" si="429"/>
        <v>0</v>
      </c>
      <c r="F1323" s="109">
        <f t="shared" si="430"/>
        <v>0</v>
      </c>
      <c r="G1323" s="109">
        <f t="shared" si="431"/>
        <v>0</v>
      </c>
      <c r="H1323" s="111">
        <f t="shared" si="423"/>
        <v>0</v>
      </c>
      <c r="I1323" s="109">
        <f>'F4.2'!Z173</f>
        <v>13.68</v>
      </c>
      <c r="J1323" s="109">
        <f>'F4.2'!AY173</f>
        <v>13.68</v>
      </c>
      <c r="K1323" s="111"/>
      <c r="L1323" s="111"/>
      <c r="M1323" s="111">
        <f t="shared" si="426"/>
        <v>13.68</v>
      </c>
      <c r="N1323" s="111">
        <f t="shared" si="424"/>
        <v>0</v>
      </c>
    </row>
    <row r="1324" spans="1:14" ht="31.5" hidden="1" outlineLevel="1">
      <c r="A1324" s="282">
        <f t="shared" si="428"/>
        <v>5.2</v>
      </c>
      <c r="B1324" s="282" t="str">
        <f t="shared" si="427"/>
        <v>Design Supply Erection and Comission of Hour glass shape Coal diverting chutes with extra life wear resistant plates in CHP, BTPS.</v>
      </c>
      <c r="C1324" s="49">
        <f t="shared" si="429"/>
        <v>0</v>
      </c>
      <c r="D1324" s="160" t="str">
        <f t="shared" si="429"/>
        <v>-</v>
      </c>
      <c r="E1324" s="111">
        <f t="shared" si="429"/>
        <v>0</v>
      </c>
      <c r="F1324" s="109">
        <f t="shared" si="430"/>
        <v>0</v>
      </c>
      <c r="G1324" s="109">
        <f t="shared" si="431"/>
        <v>0</v>
      </c>
      <c r="H1324" s="111">
        <f t="shared" si="423"/>
        <v>0</v>
      </c>
      <c r="I1324" s="109">
        <f>'F4.2'!Z174</f>
        <v>5.67</v>
      </c>
      <c r="J1324" s="109">
        <f>'F4.2'!AY174</f>
        <v>5.67</v>
      </c>
      <c r="K1324" s="111"/>
      <c r="L1324" s="111"/>
      <c r="M1324" s="111">
        <f t="shared" si="426"/>
        <v>5.67</v>
      </c>
      <c r="N1324" s="111">
        <f t="shared" si="424"/>
        <v>0</v>
      </c>
    </row>
    <row r="1325" spans="1:14" ht="31.5" hidden="1" outlineLevel="1">
      <c r="A1325" s="282">
        <f t="shared" si="428"/>
        <v>5.3</v>
      </c>
      <c r="B1325" s="282" t="str">
        <f t="shared" si="427"/>
        <v>Design Supply Erection and Comission of Inverted Y Shape  Coal diverting chutes with extra life wear resistant plates in CHP, BTPS.</v>
      </c>
      <c r="C1325" s="49">
        <f t="shared" si="429"/>
        <v>0</v>
      </c>
      <c r="D1325" s="160" t="str">
        <f t="shared" si="429"/>
        <v>-</v>
      </c>
      <c r="E1325" s="111">
        <f t="shared" si="429"/>
        <v>0</v>
      </c>
      <c r="F1325" s="109">
        <f t="shared" si="430"/>
        <v>0</v>
      </c>
      <c r="G1325" s="109">
        <f t="shared" si="431"/>
        <v>0</v>
      </c>
      <c r="H1325" s="111">
        <f t="shared" si="423"/>
        <v>0</v>
      </c>
      <c r="I1325" s="109">
        <f>'F4.2'!Z175</f>
        <v>4.72</v>
      </c>
      <c r="J1325" s="109">
        <f>'F4.2'!AY175</f>
        <v>4.72</v>
      </c>
      <c r="K1325" s="111"/>
      <c r="L1325" s="111"/>
      <c r="M1325" s="111">
        <f t="shared" si="426"/>
        <v>4.72</v>
      </c>
      <c r="N1325" s="111">
        <f t="shared" si="424"/>
        <v>0</v>
      </c>
    </row>
    <row r="1326" spans="1:14" ht="31.5" hidden="1" outlineLevel="1">
      <c r="A1326" s="282">
        <f t="shared" si="428"/>
        <v>5.4</v>
      </c>
      <c r="B1326" s="282" t="str">
        <f t="shared" si="427"/>
        <v>Design Supply Erection and Comission of coal diverting chutes with extra life wear resistant plates in CHP BTPS.</v>
      </c>
      <c r="C1326" s="49">
        <f t="shared" si="429"/>
        <v>0</v>
      </c>
      <c r="D1326" s="160" t="str">
        <f t="shared" si="429"/>
        <v>-</v>
      </c>
      <c r="E1326" s="111">
        <f t="shared" si="429"/>
        <v>0</v>
      </c>
      <c r="F1326" s="109">
        <f t="shared" si="430"/>
        <v>0</v>
      </c>
      <c r="G1326" s="109">
        <f t="shared" si="431"/>
        <v>0</v>
      </c>
      <c r="H1326" s="111">
        <f t="shared" si="423"/>
        <v>0</v>
      </c>
      <c r="I1326" s="109">
        <f>'F4.2'!Z176</f>
        <v>4.72</v>
      </c>
      <c r="J1326" s="109">
        <f>'F4.2'!AY176</f>
        <v>4.72</v>
      </c>
      <c r="K1326" s="111"/>
      <c r="L1326" s="111"/>
      <c r="M1326" s="111">
        <f t="shared" si="426"/>
        <v>4.72</v>
      </c>
      <c r="N1326" s="111">
        <f t="shared" si="424"/>
        <v>0</v>
      </c>
    </row>
    <row r="1327" spans="1:14" ht="31.5" hidden="1" outlineLevel="1">
      <c r="A1327" s="282">
        <f t="shared" si="428"/>
        <v>5.5</v>
      </c>
      <c r="B1327" s="282" t="str">
        <f t="shared" si="427"/>
        <v>Work of Revamping and structural up-gradation of conveyor 104A&amp;B in Coal Handling Plant-BTPS.</v>
      </c>
      <c r="C1327" s="49">
        <f t="shared" si="429"/>
        <v>0</v>
      </c>
      <c r="D1327" s="160" t="str">
        <f t="shared" si="429"/>
        <v>-</v>
      </c>
      <c r="E1327" s="111">
        <f t="shared" si="429"/>
        <v>0</v>
      </c>
      <c r="F1327" s="109">
        <f t="shared" si="430"/>
        <v>0</v>
      </c>
      <c r="G1327" s="109">
        <f t="shared" si="431"/>
        <v>0</v>
      </c>
      <c r="H1327" s="111">
        <f t="shared" si="423"/>
        <v>0</v>
      </c>
      <c r="I1327" s="109">
        <f>'F4.2'!Z177</f>
        <v>7.1</v>
      </c>
      <c r="J1327" s="109">
        <f>'F4.2'!AY177</f>
        <v>7.1</v>
      </c>
      <c r="K1327" s="111"/>
      <c r="L1327" s="111"/>
      <c r="M1327" s="111">
        <f t="shared" si="426"/>
        <v>7.1</v>
      </c>
      <c r="N1327" s="111">
        <f t="shared" si="424"/>
        <v>0</v>
      </c>
    </row>
    <row r="1328" spans="1:14" ht="31.5" hidden="1" outlineLevel="1">
      <c r="A1328" s="352">
        <f t="shared" si="428"/>
        <v>6</v>
      </c>
      <c r="B1328" s="353" t="str">
        <f t="shared" si="427"/>
        <v>Supply and Installation of  reliability improvement schemes for HT/LT switchgears and auxilliaries at BTPS 2x500MW.</v>
      </c>
      <c r="C1328" s="49">
        <f t="shared" si="429"/>
        <v>0</v>
      </c>
      <c r="D1328" s="160" t="str">
        <f t="shared" si="429"/>
        <v>-</v>
      </c>
      <c r="E1328" s="111">
        <f t="shared" si="429"/>
        <v>0</v>
      </c>
      <c r="F1328" s="109">
        <f t="shared" si="430"/>
        <v>0</v>
      </c>
      <c r="G1328" s="109">
        <f t="shared" si="431"/>
        <v>0</v>
      </c>
      <c r="H1328" s="111">
        <f t="shared" si="423"/>
        <v>0</v>
      </c>
      <c r="I1328" s="109">
        <f>'F4.2'!Z178</f>
        <v>0</v>
      </c>
      <c r="J1328" s="109">
        <f>'F4.2'!AY178</f>
        <v>0</v>
      </c>
      <c r="K1328" s="111"/>
      <c r="L1328" s="111"/>
      <c r="M1328" s="111">
        <f t="shared" si="426"/>
        <v>0</v>
      </c>
      <c r="N1328" s="111">
        <f t="shared" si="424"/>
        <v>0</v>
      </c>
    </row>
    <row r="1329" spans="1:14" ht="15.75" hidden="1" outlineLevel="1">
      <c r="A1329" s="282">
        <f t="shared" si="428"/>
        <v>6.1</v>
      </c>
      <c r="B1329" s="282" t="str">
        <f t="shared" si="427"/>
        <v>Procurement of HT Motors of various ratings at 2x500MW.</v>
      </c>
      <c r="C1329" s="49">
        <f t="shared" si="429"/>
        <v>0</v>
      </c>
      <c r="D1329" s="160" t="str">
        <f t="shared" si="429"/>
        <v>-</v>
      </c>
      <c r="E1329" s="111">
        <f t="shared" si="429"/>
        <v>0</v>
      </c>
      <c r="F1329" s="109">
        <f t="shared" si="430"/>
        <v>0</v>
      </c>
      <c r="G1329" s="109">
        <f t="shared" si="431"/>
        <v>0</v>
      </c>
      <c r="H1329" s="111">
        <f t="shared" si="423"/>
        <v>0</v>
      </c>
      <c r="I1329" s="109">
        <f>'F4.2'!Z179</f>
        <v>4</v>
      </c>
      <c r="J1329" s="109">
        <f>'F4.2'!AY179</f>
        <v>4</v>
      </c>
      <c r="K1329" s="111"/>
      <c r="L1329" s="111"/>
      <c r="M1329" s="111">
        <f t="shared" si="426"/>
        <v>4</v>
      </c>
      <c r="N1329" s="111">
        <f t="shared" si="424"/>
        <v>0</v>
      </c>
    </row>
    <row r="1330" spans="1:14" ht="15.75" hidden="1" outlineLevel="1">
      <c r="A1330" s="282">
        <f t="shared" si="428"/>
        <v>6.2</v>
      </c>
      <c r="B1330" s="282" t="str">
        <f t="shared" si="427"/>
        <v>Procurement of Dry type transformers of varoius ratings at 2x500MW.</v>
      </c>
      <c r="C1330" s="49">
        <f t="shared" si="429"/>
        <v>0</v>
      </c>
      <c r="D1330" s="160" t="str">
        <f t="shared" si="429"/>
        <v>-</v>
      </c>
      <c r="E1330" s="111">
        <f t="shared" si="429"/>
        <v>0</v>
      </c>
      <c r="F1330" s="109">
        <f t="shared" si="430"/>
        <v>0</v>
      </c>
      <c r="G1330" s="109">
        <f t="shared" si="431"/>
        <v>0</v>
      </c>
      <c r="H1330" s="111">
        <f t="shared" si="423"/>
        <v>0</v>
      </c>
      <c r="I1330" s="109">
        <f>'F4.2'!Z180</f>
        <v>4</v>
      </c>
      <c r="J1330" s="109">
        <f>'F4.2'!AY180</f>
        <v>4</v>
      </c>
      <c r="K1330" s="111"/>
      <c r="L1330" s="111"/>
      <c r="M1330" s="111">
        <f t="shared" si="426"/>
        <v>4</v>
      </c>
      <c r="N1330" s="111">
        <f t="shared" si="424"/>
        <v>0</v>
      </c>
    </row>
    <row r="1331" spans="1:14" ht="15.75" hidden="1" outlineLevel="1">
      <c r="A1331" s="282">
        <f t="shared" si="428"/>
        <v>6.3</v>
      </c>
      <c r="B1331" s="282" t="str">
        <f t="shared" si="427"/>
        <v>Procurement of Inverter and converter trolleys of GEHO Pump at 2x500MW.</v>
      </c>
      <c r="C1331" s="49">
        <f t="shared" si="429"/>
        <v>0</v>
      </c>
      <c r="D1331" s="160" t="str">
        <f t="shared" si="429"/>
        <v>-</v>
      </c>
      <c r="E1331" s="111">
        <f t="shared" si="429"/>
        <v>0</v>
      </c>
      <c r="F1331" s="109">
        <f t="shared" si="430"/>
        <v>0</v>
      </c>
      <c r="G1331" s="109">
        <f t="shared" si="431"/>
        <v>0</v>
      </c>
      <c r="H1331" s="111">
        <f t="shared" si="423"/>
        <v>0</v>
      </c>
      <c r="I1331" s="109">
        <f>'F4.2'!Z181</f>
        <v>2</v>
      </c>
      <c r="J1331" s="109">
        <f>'F4.2'!AY181</f>
        <v>2</v>
      </c>
      <c r="K1331" s="111"/>
      <c r="L1331" s="111"/>
      <c r="M1331" s="111">
        <f t="shared" si="426"/>
        <v>2</v>
      </c>
      <c r="N1331" s="111">
        <f t="shared" si="424"/>
        <v>0</v>
      </c>
    </row>
    <row r="1332" spans="1:14" ht="31.5" hidden="1" outlineLevel="1">
      <c r="A1332" s="282">
        <f t="shared" si="428"/>
        <v>6.4</v>
      </c>
      <c r="B1332" s="282" t="str">
        <f t="shared" si="427"/>
        <v>Procurement of Vacuum Contactors of various ratings for  HT Switchgears  at BTPS 2x500MW.</v>
      </c>
      <c r="C1332" s="49">
        <f t="shared" si="429"/>
        <v>0</v>
      </c>
      <c r="D1332" s="160" t="str">
        <f t="shared" si="429"/>
        <v>-</v>
      </c>
      <c r="E1332" s="111">
        <f t="shared" si="429"/>
        <v>0</v>
      </c>
      <c r="F1332" s="109">
        <f t="shared" si="430"/>
        <v>0</v>
      </c>
      <c r="G1332" s="109">
        <f t="shared" si="431"/>
        <v>0</v>
      </c>
      <c r="H1332" s="111">
        <f t="shared" si="423"/>
        <v>0</v>
      </c>
      <c r="I1332" s="109">
        <f>'F4.2'!Z182</f>
        <v>2.5</v>
      </c>
      <c r="J1332" s="109">
        <f>'F4.2'!AY182</f>
        <v>2.5</v>
      </c>
      <c r="K1332" s="111"/>
      <c r="L1332" s="111"/>
      <c r="M1332" s="111">
        <f t="shared" si="426"/>
        <v>2.5</v>
      </c>
      <c r="N1332" s="111">
        <f t="shared" si="424"/>
        <v>0</v>
      </c>
    </row>
    <row r="1333" spans="1:14" ht="31.5" hidden="1" outlineLevel="1">
      <c r="A1333" s="282">
        <f t="shared" si="428"/>
        <v>6.5</v>
      </c>
      <c r="B1333" s="282" t="str">
        <f t="shared" si="427"/>
        <v>Supply, erection, commissioning &amp; site testing of 360V, 750 AH Station UPS Battery Sets  along with accessories for Unit No.4 at BTPS 2x500MW’.</v>
      </c>
      <c r="C1333" s="49">
        <f t="shared" si="429"/>
        <v>0</v>
      </c>
      <c r="D1333" s="160" t="str">
        <f t="shared" si="429"/>
        <v>-</v>
      </c>
      <c r="E1333" s="111">
        <f t="shared" si="429"/>
        <v>0</v>
      </c>
      <c r="F1333" s="109">
        <f t="shared" si="430"/>
        <v>0</v>
      </c>
      <c r="G1333" s="109">
        <f t="shared" si="431"/>
        <v>0</v>
      </c>
      <c r="H1333" s="111">
        <f t="shared" si="423"/>
        <v>0</v>
      </c>
      <c r="I1333" s="109">
        <f>'F4.2'!Z183</f>
        <v>4</v>
      </c>
      <c r="J1333" s="109">
        <f>'F4.2'!AY183</f>
        <v>4</v>
      </c>
      <c r="K1333" s="111"/>
      <c r="L1333" s="111"/>
      <c r="M1333" s="111">
        <f t="shared" si="426"/>
        <v>4</v>
      </c>
      <c r="N1333" s="111">
        <f t="shared" si="424"/>
        <v>0</v>
      </c>
    </row>
    <row r="1334" spans="1:14" ht="31.5" hidden="1" outlineLevel="1">
      <c r="A1334" s="282">
        <f t="shared" ref="A1334:E1334" si="432">A1104</f>
        <v>6.6</v>
      </c>
      <c r="B1334" s="282" t="str">
        <f t="shared" si="432"/>
        <v>Updragation of Sox-Nox analyzer,PM analyzer, ETP analyzer at BTPS 2X500MW.</v>
      </c>
      <c r="C1334" s="49">
        <f t="shared" si="432"/>
        <v>0</v>
      </c>
      <c r="D1334" s="160" t="str">
        <f t="shared" si="432"/>
        <v>-</v>
      </c>
      <c r="E1334" s="111">
        <f t="shared" si="432"/>
        <v>0</v>
      </c>
      <c r="F1334" s="109">
        <f t="shared" ref="F1334:F1367" si="433">F1104+I1104</f>
        <v>0</v>
      </c>
      <c r="G1334" s="109">
        <f t="shared" ref="G1334:G1367" si="434">G1104+M1104</f>
        <v>0</v>
      </c>
      <c r="H1334" s="111">
        <f t="shared" si="423"/>
        <v>0</v>
      </c>
      <c r="I1334" s="109">
        <f>'F4.2'!Z184</f>
        <v>1.05</v>
      </c>
      <c r="J1334" s="109">
        <f>'F4.2'!AY184</f>
        <v>1.05</v>
      </c>
      <c r="K1334" s="111"/>
      <c r="L1334" s="111"/>
      <c r="M1334" s="111">
        <f t="shared" si="426"/>
        <v>1.05</v>
      </c>
      <c r="N1334" s="111">
        <f t="shared" si="424"/>
        <v>0</v>
      </c>
    </row>
    <row r="1335" spans="1:14" ht="15.75" hidden="1" outlineLevel="1">
      <c r="A1335" s="282">
        <f t="shared" ref="A1335:E1335" si="435">A1105</f>
        <v>6.7</v>
      </c>
      <c r="B1335" s="282" t="str">
        <f t="shared" si="435"/>
        <v>Upgradation of O2 analyzer at BTPS 2X500MW</v>
      </c>
      <c r="C1335" s="49">
        <f t="shared" si="435"/>
        <v>0</v>
      </c>
      <c r="D1335" s="160" t="str">
        <f t="shared" si="435"/>
        <v>-</v>
      </c>
      <c r="E1335" s="111">
        <f t="shared" si="435"/>
        <v>0</v>
      </c>
      <c r="F1335" s="109">
        <f t="shared" si="433"/>
        <v>0</v>
      </c>
      <c r="G1335" s="109">
        <f t="shared" si="434"/>
        <v>0</v>
      </c>
      <c r="H1335" s="111">
        <f t="shared" si="423"/>
        <v>0</v>
      </c>
      <c r="I1335" s="109">
        <f>'F4.2'!Z185</f>
        <v>3.4</v>
      </c>
      <c r="J1335" s="109">
        <f>'F4.2'!AY185</f>
        <v>3.4</v>
      </c>
      <c r="K1335" s="111"/>
      <c r="L1335" s="111"/>
      <c r="M1335" s="111">
        <f t="shared" si="426"/>
        <v>3.4</v>
      </c>
      <c r="N1335" s="111">
        <f t="shared" si="424"/>
        <v>0</v>
      </c>
    </row>
    <row r="1336" spans="1:14" ht="31.5" hidden="1" outlineLevel="1">
      <c r="A1336" s="282">
        <f t="shared" ref="A1336:E1336" si="436">A1106</f>
        <v>6.8</v>
      </c>
      <c r="B1336" s="282" t="str">
        <f t="shared" si="436"/>
        <v>Revamping &amp; Upgradation Of Vibration Monitoring Rack From VM7 TO VM7B at BTPS 2X500MW</v>
      </c>
      <c r="C1336" s="49">
        <f t="shared" si="436"/>
        <v>0</v>
      </c>
      <c r="D1336" s="160" t="str">
        <f t="shared" si="436"/>
        <v>-</v>
      </c>
      <c r="E1336" s="111">
        <f t="shared" si="436"/>
        <v>0</v>
      </c>
      <c r="F1336" s="109">
        <f t="shared" si="433"/>
        <v>0</v>
      </c>
      <c r="G1336" s="109">
        <f t="shared" si="434"/>
        <v>0</v>
      </c>
      <c r="H1336" s="111">
        <f t="shared" si="423"/>
        <v>0</v>
      </c>
      <c r="I1336" s="109">
        <f>'F4.2'!Z186</f>
        <v>5</v>
      </c>
      <c r="J1336" s="109">
        <f>'F4.2'!AY186</f>
        <v>5</v>
      </c>
      <c r="K1336" s="111"/>
      <c r="L1336" s="111"/>
      <c r="M1336" s="111">
        <f t="shared" si="426"/>
        <v>5</v>
      </c>
      <c r="N1336" s="111">
        <f t="shared" si="424"/>
        <v>0</v>
      </c>
    </row>
    <row r="1337" spans="1:14" ht="15.75" hidden="1" outlineLevel="1">
      <c r="A1337" s="282">
        <f t="shared" ref="A1337:E1337" si="437">A1107</f>
        <v>6.9</v>
      </c>
      <c r="B1337" s="282" t="str">
        <f t="shared" si="437"/>
        <v>Procurement &amp; Installation of High Mast towers in various location in BTPS</v>
      </c>
      <c r="C1337" s="49">
        <f t="shared" si="437"/>
        <v>0</v>
      </c>
      <c r="D1337" s="160" t="str">
        <f t="shared" si="437"/>
        <v>-</v>
      </c>
      <c r="E1337" s="111">
        <f t="shared" si="437"/>
        <v>0</v>
      </c>
      <c r="F1337" s="109">
        <f t="shared" si="433"/>
        <v>0</v>
      </c>
      <c r="G1337" s="109">
        <f t="shared" si="434"/>
        <v>0</v>
      </c>
      <c r="H1337" s="111">
        <f t="shared" si="423"/>
        <v>0</v>
      </c>
      <c r="I1337" s="109">
        <f>'F4.2'!Z187</f>
        <v>2</v>
      </c>
      <c r="J1337" s="109">
        <f>'F4.2'!AY187</f>
        <v>2</v>
      </c>
      <c r="K1337" s="111"/>
      <c r="L1337" s="111"/>
      <c r="M1337" s="111">
        <f t="shared" si="426"/>
        <v>2</v>
      </c>
      <c r="N1337" s="111">
        <f t="shared" si="424"/>
        <v>0</v>
      </c>
    </row>
    <row r="1338" spans="1:14" ht="31.5" hidden="1" outlineLevel="1">
      <c r="A1338" s="282">
        <f t="shared" ref="A1338:E1338" si="438">A1108</f>
        <v>6.1</v>
      </c>
      <c r="B1338" s="282" t="str">
        <f t="shared" si="438"/>
        <v>Renovation and Modification of Colony Electric Supply System to improve availability and reliability of supply system at BTPS Colony, Deepnagar</v>
      </c>
      <c r="C1338" s="49">
        <f t="shared" si="438"/>
        <v>0</v>
      </c>
      <c r="D1338" s="160" t="str">
        <f t="shared" si="438"/>
        <v>-</v>
      </c>
      <c r="E1338" s="111">
        <f t="shared" si="438"/>
        <v>0</v>
      </c>
      <c r="F1338" s="109">
        <f t="shared" si="433"/>
        <v>0</v>
      </c>
      <c r="G1338" s="109">
        <f t="shared" si="434"/>
        <v>0</v>
      </c>
      <c r="H1338" s="111">
        <f t="shared" si="423"/>
        <v>0</v>
      </c>
      <c r="I1338" s="109">
        <f>'F4.2'!Z188</f>
        <v>15.85</v>
      </c>
      <c r="J1338" s="109">
        <f>'F4.2'!AY188</f>
        <v>15.85</v>
      </c>
      <c r="K1338" s="111"/>
      <c r="L1338" s="111"/>
      <c r="M1338" s="111">
        <f t="shared" si="426"/>
        <v>15.85</v>
      </c>
      <c r="N1338" s="111">
        <f t="shared" si="424"/>
        <v>0</v>
      </c>
    </row>
    <row r="1339" spans="1:14" ht="31.5" hidden="1" outlineLevel="1">
      <c r="A1339" s="282">
        <f t="shared" ref="A1339:E1339" si="439">A1109</f>
        <v>6.11</v>
      </c>
      <c r="B1339" s="282" t="str">
        <f t="shared" si="439"/>
        <v>Work of  Overhauling repairs of U-5 350KW BCWP motor of M/s Torishima make at BTPS 2x500MW.</v>
      </c>
      <c r="C1339" s="49">
        <f t="shared" si="439"/>
        <v>0</v>
      </c>
      <c r="D1339" s="160" t="str">
        <f t="shared" si="439"/>
        <v>-</v>
      </c>
      <c r="E1339" s="111">
        <f t="shared" si="439"/>
        <v>0</v>
      </c>
      <c r="F1339" s="109">
        <f t="shared" si="433"/>
        <v>0</v>
      </c>
      <c r="G1339" s="109">
        <f t="shared" si="434"/>
        <v>0</v>
      </c>
      <c r="H1339" s="111">
        <f t="shared" si="423"/>
        <v>0</v>
      </c>
      <c r="I1339" s="109">
        <f>'F4.2'!Z189</f>
        <v>4</v>
      </c>
      <c r="J1339" s="109">
        <f>'F4.2'!AY189</f>
        <v>4</v>
      </c>
      <c r="K1339" s="111"/>
      <c r="L1339" s="111"/>
      <c r="M1339" s="111">
        <f t="shared" si="426"/>
        <v>4</v>
      </c>
      <c r="N1339" s="111">
        <f t="shared" si="424"/>
        <v>0</v>
      </c>
    </row>
    <row r="1340" spans="1:14" ht="15.75" hidden="1" outlineLevel="1">
      <c r="A1340" s="345">
        <f t="shared" ref="A1340:E1340" si="440">A1110</f>
        <v>0</v>
      </c>
      <c r="B1340" s="345" t="str">
        <f t="shared" si="440"/>
        <v xml:space="preserve">FY 2028-29 </v>
      </c>
      <c r="C1340" s="49">
        <f t="shared" si="440"/>
        <v>0</v>
      </c>
      <c r="D1340" s="160" t="str">
        <f t="shared" si="440"/>
        <v>-</v>
      </c>
      <c r="E1340" s="111">
        <f t="shared" si="440"/>
        <v>0</v>
      </c>
      <c r="F1340" s="109">
        <f t="shared" si="433"/>
        <v>0</v>
      </c>
      <c r="G1340" s="109">
        <f t="shared" si="434"/>
        <v>0</v>
      </c>
      <c r="H1340" s="111">
        <f t="shared" si="423"/>
        <v>0</v>
      </c>
      <c r="I1340" s="109">
        <f>'F4.2'!Z190</f>
        <v>0</v>
      </c>
      <c r="J1340" s="109">
        <f>'F4.2'!AY190</f>
        <v>0</v>
      </c>
      <c r="K1340" s="111"/>
      <c r="L1340" s="111"/>
      <c r="M1340" s="111">
        <f t="shared" si="426"/>
        <v>0</v>
      </c>
      <c r="N1340" s="111">
        <f t="shared" si="424"/>
        <v>0</v>
      </c>
    </row>
    <row r="1341" spans="1:14" ht="31.5" hidden="1" outlineLevel="1">
      <c r="A1341" s="352">
        <f t="shared" ref="A1341:E1341" si="441">A1111</f>
        <v>1</v>
      </c>
      <c r="B1341" s="353" t="str">
        <f t="shared" si="441"/>
        <v>APH baskets with main drive Gear box and lub oil skids with motor at 2x500MW BTPS</v>
      </c>
      <c r="C1341" s="49">
        <f t="shared" si="441"/>
        <v>0</v>
      </c>
      <c r="D1341" s="160" t="str">
        <f t="shared" si="441"/>
        <v>-</v>
      </c>
      <c r="E1341" s="111">
        <f t="shared" si="441"/>
        <v>0</v>
      </c>
      <c r="F1341" s="109">
        <f t="shared" si="433"/>
        <v>0</v>
      </c>
      <c r="G1341" s="109">
        <f t="shared" si="434"/>
        <v>0</v>
      </c>
      <c r="H1341" s="111">
        <f t="shared" si="423"/>
        <v>0</v>
      </c>
      <c r="I1341" s="109">
        <f>'F4.2'!Z191</f>
        <v>0</v>
      </c>
      <c r="J1341" s="109">
        <f>'F4.2'!AY191</f>
        <v>0</v>
      </c>
      <c r="K1341" s="111"/>
      <c r="L1341" s="111"/>
      <c r="M1341" s="111">
        <f t="shared" si="426"/>
        <v>0</v>
      </c>
      <c r="N1341" s="111">
        <f t="shared" si="424"/>
        <v>0</v>
      </c>
    </row>
    <row r="1342" spans="1:14" ht="31.5" hidden="1" outlineLevel="1">
      <c r="A1342" s="282">
        <f t="shared" ref="A1342:E1342" si="442">A1112</f>
        <v>1.1000000000000001</v>
      </c>
      <c r="B1342" s="282" t="str">
        <f t="shared" si="442"/>
        <v>APH baskets with main drive Gear box and lub oil skids with motor at 2x500MW BTPS</v>
      </c>
      <c r="C1342" s="49">
        <f t="shared" si="442"/>
        <v>0</v>
      </c>
      <c r="D1342" s="160" t="str">
        <f t="shared" si="442"/>
        <v>-</v>
      </c>
      <c r="E1342" s="111">
        <f t="shared" si="442"/>
        <v>0</v>
      </c>
      <c r="F1342" s="109">
        <f t="shared" si="433"/>
        <v>0</v>
      </c>
      <c r="G1342" s="109">
        <f t="shared" si="434"/>
        <v>0</v>
      </c>
      <c r="H1342" s="111">
        <f t="shared" si="423"/>
        <v>0</v>
      </c>
      <c r="I1342" s="109">
        <f>'F4.2'!Z192</f>
        <v>0</v>
      </c>
      <c r="J1342" s="109">
        <f>'F4.2'!AY192</f>
        <v>0</v>
      </c>
      <c r="K1342" s="111"/>
      <c r="L1342" s="111"/>
      <c r="M1342" s="111">
        <f t="shared" si="426"/>
        <v>0</v>
      </c>
      <c r="N1342" s="111">
        <f t="shared" si="424"/>
        <v>0</v>
      </c>
    </row>
    <row r="1343" spans="1:14" ht="47.25" hidden="1" outlineLevel="1">
      <c r="A1343" s="352">
        <f t="shared" ref="A1343:E1343" si="443">A1113</f>
        <v>2</v>
      </c>
      <c r="B1343" s="353" t="str">
        <f t="shared" si="443"/>
        <v>Detail Project Report for  Design, Engineering, Supply, Installation and commissioning of 1500TPH Stacker cum re-claimer in Coal Handling Plant-BTPS.</v>
      </c>
      <c r="C1343" s="49">
        <f t="shared" si="443"/>
        <v>0</v>
      </c>
      <c r="D1343" s="160" t="str">
        <f t="shared" si="443"/>
        <v>-</v>
      </c>
      <c r="E1343" s="111">
        <f t="shared" si="443"/>
        <v>0</v>
      </c>
      <c r="F1343" s="109">
        <f t="shared" si="433"/>
        <v>0</v>
      </c>
      <c r="G1343" s="109">
        <f t="shared" si="434"/>
        <v>0</v>
      </c>
      <c r="H1343" s="111">
        <f t="shared" si="423"/>
        <v>0</v>
      </c>
      <c r="I1343" s="109">
        <f>'F4.2'!Z193</f>
        <v>0</v>
      </c>
      <c r="J1343" s="109">
        <f>'F4.2'!AY193</f>
        <v>0</v>
      </c>
      <c r="K1343" s="111"/>
      <c r="L1343" s="111"/>
      <c r="M1343" s="111">
        <f t="shared" si="426"/>
        <v>0</v>
      </c>
      <c r="N1343" s="111">
        <f t="shared" si="424"/>
        <v>0</v>
      </c>
    </row>
    <row r="1344" spans="1:14" ht="31.5" hidden="1" outlineLevel="1">
      <c r="A1344" s="282">
        <f t="shared" ref="A1344:E1344" si="444">A1114</f>
        <v>2.1</v>
      </c>
      <c r="B1344" s="282" t="str">
        <f t="shared" si="444"/>
        <v>Design, Engineering, Supply, Installation and commissioning of 1500TPH Stacker cum re-claimer in Coal Handling Plant-BTPS.</v>
      </c>
      <c r="C1344" s="49">
        <f t="shared" si="444"/>
        <v>0</v>
      </c>
      <c r="D1344" s="160" t="str">
        <f t="shared" si="444"/>
        <v>-</v>
      </c>
      <c r="E1344" s="111">
        <f t="shared" si="444"/>
        <v>0</v>
      </c>
      <c r="F1344" s="109">
        <f t="shared" si="433"/>
        <v>0</v>
      </c>
      <c r="G1344" s="109">
        <f t="shared" si="434"/>
        <v>0</v>
      </c>
      <c r="H1344" s="111">
        <f t="shared" si="423"/>
        <v>0</v>
      </c>
      <c r="I1344" s="109">
        <f>'F4.2'!Z194</f>
        <v>0</v>
      </c>
      <c r="J1344" s="109">
        <f>'F4.2'!AY194</f>
        <v>0</v>
      </c>
      <c r="K1344" s="111"/>
      <c r="L1344" s="111"/>
      <c r="M1344" s="111">
        <f t="shared" si="426"/>
        <v>0</v>
      </c>
      <c r="N1344" s="111">
        <f t="shared" si="424"/>
        <v>0</v>
      </c>
    </row>
    <row r="1345" spans="1:14" ht="15.75" hidden="1" outlineLevel="1">
      <c r="A1345" s="352">
        <f t="shared" ref="A1345:E1345" si="445">A1115</f>
        <v>3</v>
      </c>
      <c r="B1345" s="353" t="str">
        <f t="shared" si="445"/>
        <v>Enhancement of Unloading &amp; Stacking Capacity of CHP.</v>
      </c>
      <c r="C1345" s="49">
        <f t="shared" si="445"/>
        <v>0</v>
      </c>
      <c r="D1345" s="160" t="str">
        <f t="shared" si="445"/>
        <v>-</v>
      </c>
      <c r="E1345" s="111">
        <f t="shared" si="445"/>
        <v>0</v>
      </c>
      <c r="F1345" s="109">
        <f t="shared" si="433"/>
        <v>0</v>
      </c>
      <c r="G1345" s="109">
        <f t="shared" si="434"/>
        <v>0</v>
      </c>
      <c r="H1345" s="111">
        <f t="shared" si="423"/>
        <v>0</v>
      </c>
      <c r="I1345" s="109">
        <f>'F4.2'!Z195</f>
        <v>0</v>
      </c>
      <c r="J1345" s="109">
        <f>'F4.2'!AY195</f>
        <v>0</v>
      </c>
      <c r="K1345" s="111"/>
      <c r="L1345" s="111"/>
      <c r="M1345" s="111">
        <f t="shared" si="426"/>
        <v>0</v>
      </c>
      <c r="N1345" s="111">
        <f t="shared" si="424"/>
        <v>0</v>
      </c>
    </row>
    <row r="1346" spans="1:14" ht="31.5" hidden="1" outlineLevel="1">
      <c r="A1346" s="282">
        <f t="shared" ref="A1346:E1346" si="446">A1116</f>
        <v>3.1</v>
      </c>
      <c r="B1346" s="282" t="str">
        <f t="shared" si="446"/>
        <v>Design Supply errection &amp; Comissioning of Open Wagon Tippler along with stacking and reclaiming yard conveyors at CHP stack yard.</v>
      </c>
      <c r="C1346" s="49">
        <f t="shared" si="446"/>
        <v>0</v>
      </c>
      <c r="D1346" s="160" t="str">
        <f t="shared" si="446"/>
        <v>-</v>
      </c>
      <c r="E1346" s="111">
        <f t="shared" si="446"/>
        <v>0</v>
      </c>
      <c r="F1346" s="109">
        <f t="shared" si="433"/>
        <v>0</v>
      </c>
      <c r="G1346" s="109">
        <f t="shared" si="434"/>
        <v>0</v>
      </c>
      <c r="H1346" s="111">
        <f t="shared" si="423"/>
        <v>0</v>
      </c>
      <c r="I1346" s="109">
        <f>'F4.2'!Z196</f>
        <v>0</v>
      </c>
      <c r="J1346" s="109">
        <f>'F4.2'!AY196</f>
        <v>0</v>
      </c>
      <c r="K1346" s="111"/>
      <c r="L1346" s="111"/>
      <c r="M1346" s="111">
        <f t="shared" si="426"/>
        <v>0</v>
      </c>
      <c r="N1346" s="111">
        <f t="shared" si="424"/>
        <v>0</v>
      </c>
    </row>
    <row r="1347" spans="1:14" ht="15.75" hidden="1" outlineLevel="1">
      <c r="A1347" s="345">
        <f t="shared" ref="A1347:E1347" si="447">A1117</f>
        <v>0</v>
      </c>
      <c r="B1347" s="345" t="str">
        <f t="shared" si="447"/>
        <v>FY 2029-30</v>
      </c>
      <c r="C1347" s="49">
        <f t="shared" si="447"/>
        <v>0</v>
      </c>
      <c r="D1347" s="160" t="str">
        <f t="shared" si="447"/>
        <v>-</v>
      </c>
      <c r="E1347" s="111">
        <f t="shared" si="447"/>
        <v>0</v>
      </c>
      <c r="F1347" s="109">
        <f t="shared" si="433"/>
        <v>0</v>
      </c>
      <c r="G1347" s="109">
        <f t="shared" si="434"/>
        <v>0</v>
      </c>
      <c r="H1347" s="111">
        <f t="shared" si="423"/>
        <v>0</v>
      </c>
      <c r="I1347" s="109">
        <f>'F4.2'!Z197</f>
        <v>0</v>
      </c>
      <c r="J1347" s="109">
        <f>'F4.2'!AY197</f>
        <v>0</v>
      </c>
      <c r="K1347" s="111"/>
      <c r="L1347" s="111"/>
      <c r="M1347" s="111">
        <f t="shared" si="426"/>
        <v>0</v>
      </c>
      <c r="N1347" s="111">
        <f t="shared" si="424"/>
        <v>0</v>
      </c>
    </row>
    <row r="1348" spans="1:14" ht="31.5" hidden="1" outlineLevel="1">
      <c r="A1348" s="352">
        <f t="shared" ref="A1348:E1348" si="448">A1118</f>
        <v>1</v>
      </c>
      <c r="B1348" s="353" t="str">
        <f t="shared" si="448"/>
        <v>Coal Mill Performance Improvement and Life Enhancement of BHEL Make XRP-1043 Coal Mills in 2x500 MW BTPS.</v>
      </c>
      <c r="C1348" s="49">
        <f t="shared" si="448"/>
        <v>0</v>
      </c>
      <c r="D1348" s="160" t="str">
        <f t="shared" si="448"/>
        <v>-</v>
      </c>
      <c r="E1348" s="111">
        <f t="shared" si="448"/>
        <v>0</v>
      </c>
      <c r="F1348" s="109">
        <f t="shared" si="433"/>
        <v>0</v>
      </c>
      <c r="G1348" s="109">
        <f t="shared" si="434"/>
        <v>0</v>
      </c>
      <c r="H1348" s="111">
        <f t="shared" si="423"/>
        <v>0</v>
      </c>
      <c r="I1348" s="109">
        <f>'F4.2'!Z198</f>
        <v>0</v>
      </c>
      <c r="J1348" s="109">
        <f>'F4.2'!AY198</f>
        <v>0</v>
      </c>
      <c r="K1348" s="111"/>
      <c r="L1348" s="111"/>
      <c r="M1348" s="111">
        <f t="shared" si="426"/>
        <v>0</v>
      </c>
      <c r="N1348" s="111">
        <f t="shared" si="424"/>
        <v>0</v>
      </c>
    </row>
    <row r="1349" spans="1:14" ht="31.5" hidden="1" outlineLevel="1">
      <c r="A1349" s="282">
        <f t="shared" ref="A1349:E1349" si="449">A1119</f>
        <v>1.1000000000000001</v>
      </c>
      <c r="B1349" s="282" t="str">
        <f t="shared" si="449"/>
        <v>Coal Mill Performance Improvement and Life Enhancement of BHEL Make XRP-1043 Coal Mills in 2x500 MW BTPS.</v>
      </c>
      <c r="C1349" s="49">
        <f t="shared" si="449"/>
        <v>0</v>
      </c>
      <c r="D1349" s="160" t="str">
        <f t="shared" si="449"/>
        <v>-</v>
      </c>
      <c r="E1349" s="111">
        <f t="shared" si="449"/>
        <v>0</v>
      </c>
      <c r="F1349" s="109">
        <f t="shared" si="433"/>
        <v>0</v>
      </c>
      <c r="G1349" s="109">
        <f t="shared" si="434"/>
        <v>0</v>
      </c>
      <c r="H1349" s="111">
        <f t="shared" si="423"/>
        <v>0</v>
      </c>
      <c r="I1349" s="109">
        <f>'F4.2'!Z199</f>
        <v>0</v>
      </c>
      <c r="J1349" s="109">
        <f>'F4.2'!AY199</f>
        <v>0</v>
      </c>
      <c r="K1349" s="111"/>
      <c r="L1349" s="111"/>
      <c r="M1349" s="111">
        <f t="shared" si="426"/>
        <v>0</v>
      </c>
      <c r="N1349" s="111">
        <f t="shared" si="424"/>
        <v>0</v>
      </c>
    </row>
    <row r="1350" spans="1:14" ht="15.75" hidden="1" outlineLevel="1">
      <c r="A1350" s="352">
        <f t="shared" ref="A1350:E1350" si="450">A1120</f>
        <v>2</v>
      </c>
      <c r="B1350" s="353" t="str">
        <f t="shared" si="450"/>
        <v>Upgradation rail  track in CHP -BTPS</v>
      </c>
      <c r="C1350" s="49">
        <f t="shared" si="450"/>
        <v>0</v>
      </c>
      <c r="D1350" s="160" t="str">
        <f t="shared" si="450"/>
        <v>-</v>
      </c>
      <c r="E1350" s="111">
        <f t="shared" si="450"/>
        <v>0</v>
      </c>
      <c r="F1350" s="109">
        <f t="shared" si="433"/>
        <v>0</v>
      </c>
      <c r="G1350" s="109">
        <f t="shared" si="434"/>
        <v>0</v>
      </c>
      <c r="H1350" s="111">
        <f t="shared" si="423"/>
        <v>0</v>
      </c>
      <c r="I1350" s="109">
        <f>'F4.2'!Z200</f>
        <v>0</v>
      </c>
      <c r="J1350" s="109">
        <f>'F4.2'!AY200</f>
        <v>0</v>
      </c>
      <c r="K1350" s="111"/>
      <c r="L1350" s="111"/>
      <c r="M1350" s="111">
        <f t="shared" si="426"/>
        <v>0</v>
      </c>
      <c r="N1350" s="111">
        <f t="shared" si="424"/>
        <v>0</v>
      </c>
    </row>
    <row r="1351" spans="1:14" ht="15.75" hidden="1" outlineLevel="1">
      <c r="A1351" s="282">
        <f t="shared" ref="A1351:E1351" si="451">A1121</f>
        <v>2.1</v>
      </c>
      <c r="B1351" s="282" t="str">
        <f t="shared" si="451"/>
        <v>Revamping and Upgradation of rail track from 52KG to 60KG in CHP-BTPS.</v>
      </c>
      <c r="C1351" s="49">
        <f t="shared" si="451"/>
        <v>0</v>
      </c>
      <c r="D1351" s="160" t="str">
        <f t="shared" si="451"/>
        <v>-</v>
      </c>
      <c r="E1351" s="111">
        <f t="shared" si="451"/>
        <v>0</v>
      </c>
      <c r="F1351" s="109">
        <f t="shared" si="433"/>
        <v>0</v>
      </c>
      <c r="G1351" s="109">
        <f t="shared" si="434"/>
        <v>0</v>
      </c>
      <c r="H1351" s="111">
        <f t="shared" si="423"/>
        <v>0</v>
      </c>
      <c r="I1351" s="109">
        <f>'F4.2'!Z201</f>
        <v>0</v>
      </c>
      <c r="J1351" s="109">
        <f>'F4.2'!AY201</f>
        <v>0</v>
      </c>
      <c r="K1351" s="111"/>
      <c r="L1351" s="111"/>
      <c r="M1351" s="111">
        <f t="shared" si="426"/>
        <v>0</v>
      </c>
      <c r="N1351" s="111">
        <f t="shared" si="424"/>
        <v>0</v>
      </c>
    </row>
    <row r="1352" spans="1:14" ht="15.75" hidden="1" outlineLevel="1">
      <c r="A1352" s="282">
        <f t="shared" ref="A1352:E1352" si="452">A1122</f>
        <v>0</v>
      </c>
      <c r="B1352" s="282">
        <f t="shared" si="452"/>
        <v>0</v>
      </c>
      <c r="C1352" s="49">
        <f t="shared" si="452"/>
        <v>0</v>
      </c>
      <c r="D1352" s="160" t="str">
        <f t="shared" si="452"/>
        <v>-</v>
      </c>
      <c r="E1352" s="111">
        <f t="shared" si="452"/>
        <v>0</v>
      </c>
      <c r="F1352" s="109">
        <f t="shared" si="433"/>
        <v>0</v>
      </c>
      <c r="G1352" s="109">
        <f t="shared" si="434"/>
        <v>0</v>
      </c>
      <c r="H1352" s="111">
        <f t="shared" si="423"/>
        <v>0</v>
      </c>
      <c r="I1352" s="109">
        <f>'F4.2'!Z202</f>
        <v>0</v>
      </c>
      <c r="J1352" s="109">
        <f>'F4.2'!AY202</f>
        <v>0</v>
      </c>
      <c r="K1352" s="111"/>
      <c r="L1352" s="111"/>
      <c r="M1352" s="111">
        <f t="shared" si="426"/>
        <v>0</v>
      </c>
      <c r="N1352" s="111">
        <f t="shared" si="424"/>
        <v>0</v>
      </c>
    </row>
    <row r="1353" spans="1:14" ht="15.75" hidden="1" outlineLevel="1">
      <c r="A1353" s="284">
        <f t="shared" ref="A1353:E1353" si="453">A1123</f>
        <v>0</v>
      </c>
      <c r="B1353" s="284" t="str">
        <f t="shared" si="453"/>
        <v>B) Non-DPR Schemes</v>
      </c>
      <c r="C1353" s="49">
        <f t="shared" si="453"/>
        <v>0</v>
      </c>
      <c r="D1353" s="160" t="str">
        <f t="shared" si="453"/>
        <v>-</v>
      </c>
      <c r="E1353" s="111">
        <f t="shared" si="453"/>
        <v>0</v>
      </c>
      <c r="F1353" s="109">
        <f t="shared" si="433"/>
        <v>0</v>
      </c>
      <c r="G1353" s="109">
        <f t="shared" si="434"/>
        <v>0</v>
      </c>
      <c r="H1353" s="111">
        <f t="shared" si="423"/>
        <v>0</v>
      </c>
      <c r="I1353" s="109">
        <f>'F4.2'!Z203</f>
        <v>0</v>
      </c>
      <c r="J1353" s="109">
        <f>'F4.2'!AY203</f>
        <v>0</v>
      </c>
      <c r="K1353" s="111"/>
      <c r="L1353" s="111"/>
      <c r="M1353" s="111">
        <f t="shared" si="426"/>
        <v>0</v>
      </c>
      <c r="N1353" s="111">
        <f t="shared" si="424"/>
        <v>0</v>
      </c>
    </row>
    <row r="1354" spans="1:14" ht="15.75" hidden="1" outlineLevel="1">
      <c r="A1354" s="283">
        <f t="shared" ref="A1354:E1354" si="454">A1124</f>
        <v>1</v>
      </c>
      <c r="B1354" s="283" t="str">
        <f t="shared" si="454"/>
        <v>Contract for modification of Wobbler feeder in CHP-2X500MW</v>
      </c>
      <c r="C1354" s="49">
        <f t="shared" si="454"/>
        <v>0</v>
      </c>
      <c r="D1354" s="160" t="str">
        <f t="shared" si="454"/>
        <v>-</v>
      </c>
      <c r="E1354" s="111">
        <f t="shared" si="454"/>
        <v>0</v>
      </c>
      <c r="F1354" s="109">
        <f t="shared" si="433"/>
        <v>1.473342572</v>
      </c>
      <c r="G1354" s="109">
        <f t="shared" si="434"/>
        <v>1.473342572</v>
      </c>
      <c r="H1354" s="111">
        <f t="shared" si="423"/>
        <v>0</v>
      </c>
      <c r="I1354" s="109">
        <f>'F4.2'!Z204</f>
        <v>0</v>
      </c>
      <c r="J1354" s="109">
        <f>'F4.2'!AY204</f>
        <v>0</v>
      </c>
      <c r="K1354" s="111"/>
      <c r="L1354" s="111"/>
      <c r="M1354" s="111">
        <f t="shared" si="426"/>
        <v>0</v>
      </c>
      <c r="N1354" s="111">
        <f t="shared" si="424"/>
        <v>0</v>
      </c>
    </row>
    <row r="1355" spans="1:14" ht="15.75" hidden="1" outlineLevel="1">
      <c r="A1355" s="283">
        <f t="shared" ref="A1355:E1355" si="455">A1125</f>
        <v>2</v>
      </c>
      <c r="B1355" s="283" t="str">
        <f t="shared" si="455"/>
        <v>Contract for Revamping of Apron Feeder in CHP-2X500MW</v>
      </c>
      <c r="C1355" s="49">
        <f t="shared" si="455"/>
        <v>0</v>
      </c>
      <c r="D1355" s="160" t="str">
        <f t="shared" si="455"/>
        <v>-</v>
      </c>
      <c r="E1355" s="111">
        <f t="shared" si="455"/>
        <v>0</v>
      </c>
      <c r="F1355" s="109">
        <f t="shared" si="433"/>
        <v>2.3246000000000002</v>
      </c>
      <c r="G1355" s="109">
        <f t="shared" si="434"/>
        <v>2.3246000000000002</v>
      </c>
      <c r="H1355" s="111">
        <f t="shared" si="423"/>
        <v>0</v>
      </c>
      <c r="I1355" s="109">
        <f>'F4.2'!Z205</f>
        <v>0</v>
      </c>
      <c r="J1355" s="109">
        <f>'F4.2'!AY205</f>
        <v>0</v>
      </c>
      <c r="K1355" s="111"/>
      <c r="L1355" s="111"/>
      <c r="M1355" s="111">
        <f t="shared" si="426"/>
        <v>0</v>
      </c>
      <c r="N1355" s="111">
        <f t="shared" si="424"/>
        <v>0</v>
      </c>
    </row>
    <row r="1356" spans="1:14" ht="31.5" hidden="1" outlineLevel="1">
      <c r="A1356" s="283">
        <f t="shared" ref="A1356:E1356" si="456">A1126</f>
        <v>3</v>
      </c>
      <c r="B1356" s="283" t="str">
        <f t="shared" si="456"/>
        <v> Procurement of double lip skirt sealing &amp; tracking idler in CHP at 2x500MW, BTPS</v>
      </c>
      <c r="C1356" s="49">
        <f t="shared" si="456"/>
        <v>0</v>
      </c>
      <c r="D1356" s="160" t="str">
        <f t="shared" si="456"/>
        <v>-</v>
      </c>
      <c r="E1356" s="111">
        <f t="shared" si="456"/>
        <v>0</v>
      </c>
      <c r="F1356" s="109">
        <f t="shared" si="433"/>
        <v>0.57024680000000005</v>
      </c>
      <c r="G1356" s="109">
        <f t="shared" si="434"/>
        <v>0.57024680000000005</v>
      </c>
      <c r="H1356" s="111">
        <f t="shared" si="423"/>
        <v>0</v>
      </c>
      <c r="I1356" s="109">
        <f>'F4.2'!Z206</f>
        <v>0</v>
      </c>
      <c r="J1356" s="109">
        <f>'F4.2'!AY206</f>
        <v>0</v>
      </c>
      <c r="K1356" s="111"/>
      <c r="L1356" s="111"/>
      <c r="M1356" s="111">
        <f t="shared" si="426"/>
        <v>0</v>
      </c>
      <c r="N1356" s="111">
        <f t="shared" si="424"/>
        <v>0</v>
      </c>
    </row>
    <row r="1357" spans="1:14" ht="31.5" hidden="1" outlineLevel="1">
      <c r="A1357" s="283">
        <f t="shared" ref="A1357:E1357" si="457">A1127</f>
        <v>4</v>
      </c>
      <c r="B1357" s="283" t="str">
        <f t="shared" si="457"/>
        <v>Supply, erection &amp; commissioning of vibrating feeder in CHP at 2x500MW, BTPS</v>
      </c>
      <c r="C1357" s="49">
        <f t="shared" si="457"/>
        <v>0</v>
      </c>
      <c r="D1357" s="160" t="str">
        <f t="shared" si="457"/>
        <v>-</v>
      </c>
      <c r="E1357" s="111">
        <f t="shared" si="457"/>
        <v>0</v>
      </c>
      <c r="F1357" s="109">
        <f t="shared" si="433"/>
        <v>0.57796400000000003</v>
      </c>
      <c r="G1357" s="109">
        <f t="shared" si="434"/>
        <v>0.57796400000000003</v>
      </c>
      <c r="H1357" s="111">
        <f t="shared" si="423"/>
        <v>0</v>
      </c>
      <c r="I1357" s="109">
        <f>'F4.2'!Z207</f>
        <v>0</v>
      </c>
      <c r="J1357" s="109">
        <f>'F4.2'!AY207</f>
        <v>0</v>
      </c>
      <c r="K1357" s="111"/>
      <c r="L1357" s="111"/>
      <c r="M1357" s="111">
        <f t="shared" si="426"/>
        <v>0</v>
      </c>
      <c r="N1357" s="111">
        <f t="shared" si="424"/>
        <v>0</v>
      </c>
    </row>
    <row r="1358" spans="1:14" ht="15.75" hidden="1" outlineLevel="1">
      <c r="A1358" s="283">
        <f t="shared" ref="A1358:E1358" si="458">A1128</f>
        <v>5</v>
      </c>
      <c r="B1358" s="283" t="str">
        <f t="shared" si="458"/>
        <v xml:space="preserve"> Coal chutes with extra life wear resistance plates in CHP at 2X500MW</v>
      </c>
      <c r="C1358" s="49">
        <f t="shared" si="458"/>
        <v>0</v>
      </c>
      <c r="D1358" s="160" t="str">
        <f t="shared" si="458"/>
        <v>-</v>
      </c>
      <c r="E1358" s="111">
        <f t="shared" si="458"/>
        <v>0</v>
      </c>
      <c r="F1358" s="109">
        <f t="shared" si="433"/>
        <v>2.0319305000000001</v>
      </c>
      <c r="G1358" s="109">
        <f t="shared" si="434"/>
        <v>2.0319305000000001</v>
      </c>
      <c r="H1358" s="111">
        <f t="shared" si="423"/>
        <v>0</v>
      </c>
      <c r="I1358" s="109">
        <f>'F4.2'!Z208</f>
        <v>0</v>
      </c>
      <c r="J1358" s="109">
        <f>'F4.2'!AY208</f>
        <v>0</v>
      </c>
      <c r="K1358" s="111"/>
      <c r="L1358" s="111"/>
      <c r="M1358" s="111">
        <f t="shared" si="426"/>
        <v>0</v>
      </c>
      <c r="N1358" s="111">
        <f t="shared" si="424"/>
        <v>0</v>
      </c>
    </row>
    <row r="1359" spans="1:14" ht="31.5" hidden="1" outlineLevel="1">
      <c r="A1359" s="283">
        <f t="shared" ref="A1359:E1359" si="459">A1129</f>
        <v>6</v>
      </c>
      <c r="B1359" s="283" t="str">
        <f t="shared" si="459"/>
        <v xml:space="preserve">Epoxy Painting upto all height to structural steel work in main plant boiler side area and CHP area </v>
      </c>
      <c r="C1359" s="49">
        <f t="shared" si="459"/>
        <v>0</v>
      </c>
      <c r="D1359" s="160" t="str">
        <f t="shared" si="459"/>
        <v>-</v>
      </c>
      <c r="E1359" s="111">
        <f t="shared" si="459"/>
        <v>0</v>
      </c>
      <c r="F1359" s="109">
        <f t="shared" si="433"/>
        <v>5.8625346629999999</v>
      </c>
      <c r="G1359" s="109">
        <f t="shared" si="434"/>
        <v>5.8625346629999999</v>
      </c>
      <c r="H1359" s="111">
        <f t="shared" si="423"/>
        <v>0</v>
      </c>
      <c r="I1359" s="109">
        <f>'F4.2'!Z209</f>
        <v>0</v>
      </c>
      <c r="J1359" s="109">
        <f>'F4.2'!AY209</f>
        <v>0</v>
      </c>
      <c r="K1359" s="111"/>
      <c r="L1359" s="111"/>
      <c r="M1359" s="111">
        <f t="shared" si="426"/>
        <v>0</v>
      </c>
      <c r="N1359" s="111">
        <f t="shared" si="424"/>
        <v>0</v>
      </c>
    </row>
    <row r="1360" spans="1:14" ht="15.75" hidden="1" outlineLevel="1">
      <c r="A1360" s="283">
        <f t="shared" ref="A1360:E1360" si="460">A1130</f>
        <v>7</v>
      </c>
      <c r="B1360" s="283" t="str">
        <f t="shared" si="460"/>
        <v xml:space="preserve"> Rectification of Belt feeder &amp; Gravity Take-up  in CHP-2X500MW.</v>
      </c>
      <c r="C1360" s="49">
        <f t="shared" si="460"/>
        <v>0</v>
      </c>
      <c r="D1360" s="160" t="str">
        <f t="shared" si="460"/>
        <v>-</v>
      </c>
      <c r="E1360" s="111">
        <f t="shared" si="460"/>
        <v>0</v>
      </c>
      <c r="F1360" s="109">
        <f t="shared" si="433"/>
        <v>1.6478699999999999</v>
      </c>
      <c r="G1360" s="109">
        <f t="shared" si="434"/>
        <v>1.6478699999999999</v>
      </c>
      <c r="H1360" s="111">
        <f t="shared" si="423"/>
        <v>0</v>
      </c>
      <c r="I1360" s="109">
        <f>'F4.2'!Z210</f>
        <v>0</v>
      </c>
      <c r="J1360" s="109">
        <f>'F4.2'!AY210</f>
        <v>0</v>
      </c>
      <c r="K1360" s="111"/>
      <c r="L1360" s="111"/>
      <c r="M1360" s="111">
        <f t="shared" si="426"/>
        <v>0</v>
      </c>
      <c r="N1360" s="111">
        <f t="shared" si="424"/>
        <v>0</v>
      </c>
    </row>
    <row r="1361" spans="1:14" ht="15.75" hidden="1" outlineLevel="1">
      <c r="A1361" s="283">
        <f t="shared" ref="A1361:E1361" si="461">A1131</f>
        <v>8</v>
      </c>
      <c r="B1361" s="283" t="str">
        <f t="shared" si="461"/>
        <v>Coal diverting chutes in CHP at 2X500MW.</v>
      </c>
      <c r="C1361" s="49">
        <f t="shared" si="461"/>
        <v>0</v>
      </c>
      <c r="D1361" s="160" t="str">
        <f t="shared" si="461"/>
        <v>-</v>
      </c>
      <c r="E1361" s="111">
        <f t="shared" si="461"/>
        <v>0</v>
      </c>
      <c r="F1361" s="109">
        <f t="shared" si="433"/>
        <v>2.218399056</v>
      </c>
      <c r="G1361" s="109">
        <f t="shared" si="434"/>
        <v>2.218399056</v>
      </c>
      <c r="H1361" s="111">
        <f t="shared" si="423"/>
        <v>0</v>
      </c>
      <c r="I1361" s="109">
        <f>'F4.2'!Z211</f>
        <v>0</v>
      </c>
      <c r="J1361" s="109">
        <f>'F4.2'!AY211</f>
        <v>0</v>
      </c>
      <c r="K1361" s="111"/>
      <c r="L1361" s="111"/>
      <c r="M1361" s="111">
        <f t="shared" si="426"/>
        <v>0</v>
      </c>
      <c r="N1361" s="111">
        <f t="shared" si="424"/>
        <v>0</v>
      </c>
    </row>
    <row r="1362" spans="1:14" ht="31.5" hidden="1" outlineLevel="1">
      <c r="A1362" s="283">
        <f t="shared" ref="A1362:E1362" si="462">A1132</f>
        <v>9</v>
      </c>
      <c r="B1362" s="283" t="str">
        <f t="shared" si="462"/>
        <v>Supply of Conveyor Pulleys with Ceramic lagging at CHP-2X500MW, BTPS, Bhusawal</v>
      </c>
      <c r="C1362" s="49">
        <f t="shared" si="462"/>
        <v>0</v>
      </c>
      <c r="D1362" s="160" t="str">
        <f t="shared" si="462"/>
        <v>-</v>
      </c>
      <c r="E1362" s="111">
        <f t="shared" si="462"/>
        <v>0</v>
      </c>
      <c r="F1362" s="109">
        <f t="shared" si="433"/>
        <v>0.58051280000000005</v>
      </c>
      <c r="G1362" s="109">
        <f t="shared" si="434"/>
        <v>0.58051280000000005</v>
      </c>
      <c r="H1362" s="111">
        <f t="shared" si="423"/>
        <v>0</v>
      </c>
      <c r="I1362" s="109">
        <f>'F4.2'!Z212</f>
        <v>0</v>
      </c>
      <c r="J1362" s="109">
        <f>'F4.2'!AY212</f>
        <v>0</v>
      </c>
      <c r="K1362" s="111"/>
      <c r="L1362" s="111"/>
      <c r="M1362" s="111">
        <f t="shared" si="426"/>
        <v>0</v>
      </c>
      <c r="N1362" s="111">
        <f t="shared" si="424"/>
        <v>0</v>
      </c>
    </row>
    <row r="1363" spans="1:14" ht="31.5" hidden="1" outlineLevel="1">
      <c r="A1363" s="283">
        <f t="shared" ref="A1363:E1363" si="463">A1133</f>
        <v>10</v>
      </c>
      <c r="B1363" s="283" t="str">
        <f t="shared" si="463"/>
        <v xml:space="preserve">Non-DPR Project Report for  Design, Supply,Erection &amp; Commissioning of High Performance Energy Chain System for Side Arm Charger at 2x500 at CHP </v>
      </c>
      <c r="C1363" s="49">
        <f t="shared" si="463"/>
        <v>0</v>
      </c>
      <c r="D1363" s="160" t="str">
        <f t="shared" si="463"/>
        <v>-</v>
      </c>
      <c r="E1363" s="111">
        <f t="shared" si="463"/>
        <v>0</v>
      </c>
      <c r="F1363" s="109">
        <f t="shared" si="433"/>
        <v>1.50150162</v>
      </c>
      <c r="G1363" s="109">
        <f t="shared" si="434"/>
        <v>1.50150162</v>
      </c>
      <c r="H1363" s="111">
        <f t="shared" si="423"/>
        <v>0</v>
      </c>
      <c r="I1363" s="109">
        <f>'F4.2'!Z213</f>
        <v>0</v>
      </c>
      <c r="J1363" s="109">
        <f>'F4.2'!AY213</f>
        <v>0</v>
      </c>
      <c r="K1363" s="111"/>
      <c r="L1363" s="111"/>
      <c r="M1363" s="111">
        <f t="shared" si="426"/>
        <v>0</v>
      </c>
      <c r="N1363" s="111">
        <f t="shared" si="424"/>
        <v>0</v>
      </c>
    </row>
    <row r="1364" spans="1:14" ht="31.5" hidden="1" outlineLevel="1">
      <c r="A1364" s="283">
        <f t="shared" ref="A1364:E1364" si="464">A1134</f>
        <v>11</v>
      </c>
      <c r="B1364" s="283" t="str">
        <f t="shared" si="464"/>
        <v>Implementation of Energy Conservation Demonstration Project in buildings of BTPS 2x500MW</v>
      </c>
      <c r="C1364" s="49">
        <f t="shared" si="464"/>
        <v>0</v>
      </c>
      <c r="D1364" s="160" t="str">
        <f t="shared" si="464"/>
        <v>-</v>
      </c>
      <c r="E1364" s="111">
        <f t="shared" si="464"/>
        <v>0</v>
      </c>
      <c r="F1364" s="109">
        <f t="shared" si="433"/>
        <v>0</v>
      </c>
      <c r="G1364" s="109">
        <f t="shared" si="434"/>
        <v>0</v>
      </c>
      <c r="H1364" s="111">
        <f t="shared" si="423"/>
        <v>0</v>
      </c>
      <c r="I1364" s="109">
        <f>'F4.2'!Z214</f>
        <v>0</v>
      </c>
      <c r="J1364" s="109">
        <f>'F4.2'!AY214</f>
        <v>0</v>
      </c>
      <c r="K1364" s="111"/>
      <c r="L1364" s="111"/>
      <c r="M1364" s="111">
        <f t="shared" si="426"/>
        <v>0</v>
      </c>
      <c r="N1364" s="111">
        <f t="shared" si="424"/>
        <v>0</v>
      </c>
    </row>
    <row r="1365" spans="1:14" ht="31.5" hidden="1" outlineLevel="1">
      <c r="A1365" s="283">
        <f t="shared" ref="A1365:E1365" si="465">A1135</f>
        <v>12</v>
      </c>
      <c r="B1365" s="283" t="str">
        <f t="shared" si="465"/>
        <v>Installation of Fire &amp; Explosion Prevention system at Bhusawal 500MW Unit-4.</v>
      </c>
      <c r="C1365" s="49">
        <f t="shared" si="465"/>
        <v>0</v>
      </c>
      <c r="D1365" s="160" t="str">
        <f t="shared" si="465"/>
        <v>-</v>
      </c>
      <c r="E1365" s="111">
        <f t="shared" si="465"/>
        <v>0</v>
      </c>
      <c r="F1365" s="109">
        <f t="shared" si="433"/>
        <v>2.4539</v>
      </c>
      <c r="G1365" s="109">
        <f t="shared" si="434"/>
        <v>2.4539</v>
      </c>
      <c r="H1365" s="111">
        <f t="shared" si="423"/>
        <v>0</v>
      </c>
      <c r="I1365" s="109">
        <f>'F4.2'!Z215</f>
        <v>0</v>
      </c>
      <c r="J1365" s="109">
        <f>'F4.2'!AY215</f>
        <v>0</v>
      </c>
      <c r="K1365" s="111"/>
      <c r="L1365" s="111"/>
      <c r="M1365" s="111">
        <f t="shared" si="426"/>
        <v>0</v>
      </c>
      <c r="N1365" s="111">
        <f t="shared" si="424"/>
        <v>0</v>
      </c>
    </row>
    <row r="1366" spans="1:14" ht="15.75" hidden="1" outlineLevel="1">
      <c r="A1366" s="283">
        <f t="shared" ref="A1366:E1366" si="466">A1136</f>
        <v>13</v>
      </c>
      <c r="B1366" s="283" t="str">
        <f t="shared" si="466"/>
        <v>Fixtures &amp; Fitting (10801)</v>
      </c>
      <c r="C1366" s="49">
        <f t="shared" si="466"/>
        <v>0</v>
      </c>
      <c r="D1366" s="160" t="str">
        <f t="shared" si="466"/>
        <v>-</v>
      </c>
      <c r="E1366" s="111">
        <f t="shared" si="466"/>
        <v>0</v>
      </c>
      <c r="F1366" s="109">
        <f t="shared" si="433"/>
        <v>0.21333523199999999</v>
      </c>
      <c r="G1366" s="109">
        <f t="shared" si="434"/>
        <v>0.21333523199999999</v>
      </c>
      <c r="H1366" s="111">
        <f t="shared" si="423"/>
        <v>0</v>
      </c>
      <c r="I1366" s="109">
        <f>'F4.2'!Z216</f>
        <v>0</v>
      </c>
      <c r="J1366" s="109">
        <f>'F4.2'!AY216</f>
        <v>0</v>
      </c>
      <c r="K1366" s="111"/>
      <c r="L1366" s="111"/>
      <c r="M1366" s="111">
        <f t="shared" si="426"/>
        <v>0</v>
      </c>
      <c r="N1366" s="111">
        <f t="shared" si="424"/>
        <v>0</v>
      </c>
    </row>
    <row r="1367" spans="1:14" ht="15.75" hidden="1" outlineLevel="1">
      <c r="A1367" s="283">
        <f t="shared" ref="A1367:E1367" si="467">A1137</f>
        <v>14</v>
      </c>
      <c r="B1367" s="283" t="str">
        <f t="shared" si="467"/>
        <v>Office equpment (10901)</v>
      </c>
      <c r="C1367" s="49">
        <f t="shared" si="467"/>
        <v>0</v>
      </c>
      <c r="D1367" s="160" t="str">
        <f t="shared" si="467"/>
        <v>-</v>
      </c>
      <c r="E1367" s="111">
        <f t="shared" si="467"/>
        <v>0</v>
      </c>
      <c r="F1367" s="109">
        <f t="shared" si="433"/>
        <v>0.22996406</v>
      </c>
      <c r="G1367" s="109">
        <f t="shared" si="434"/>
        <v>0.22996406</v>
      </c>
      <c r="H1367" s="111">
        <f t="shared" si="423"/>
        <v>0</v>
      </c>
      <c r="I1367" s="109">
        <f>'F4.2'!Z217</f>
        <v>0</v>
      </c>
      <c r="J1367" s="109">
        <f>'F4.2'!AY217</f>
        <v>0</v>
      </c>
      <c r="K1367" s="111"/>
      <c r="L1367" s="111"/>
      <c r="M1367" s="111">
        <f t="shared" si="426"/>
        <v>0</v>
      </c>
      <c r="N1367" s="111">
        <f t="shared" si="424"/>
        <v>0</v>
      </c>
    </row>
    <row r="1368" spans="1:14" ht="15.75" hidden="1" outlineLevel="1">
      <c r="A1368" s="283">
        <f t="shared" ref="A1368:E1377" si="468">A1138</f>
        <v>15</v>
      </c>
      <c r="B1368" s="283" t="str">
        <f t="shared" si="468"/>
        <v>150 W &amp; 40 W LED FIXTURES AT TG HOUSE BUILDING 2X500MW</v>
      </c>
      <c r="C1368" s="49">
        <f t="shared" si="468"/>
        <v>0</v>
      </c>
      <c r="D1368" s="160" t="str">
        <f t="shared" si="468"/>
        <v>-</v>
      </c>
      <c r="E1368" s="111">
        <f t="shared" si="468"/>
        <v>0</v>
      </c>
      <c r="F1368" s="109">
        <f t="shared" ref="F1368:F1384" si="469">F1138+I1138</f>
        <v>0.5280705</v>
      </c>
      <c r="G1368" s="109">
        <f t="shared" ref="G1368:G1384" si="470">G1138+M1138</f>
        <v>0.2780705</v>
      </c>
      <c r="H1368" s="111">
        <f t="shared" si="423"/>
        <v>0.25</v>
      </c>
      <c r="I1368" s="109">
        <f>'F4.2'!Z218</f>
        <v>0</v>
      </c>
      <c r="J1368" s="109">
        <f>'F4.2'!AY218</f>
        <v>0</v>
      </c>
      <c r="K1368" s="111"/>
      <c r="L1368" s="111"/>
      <c r="M1368" s="111">
        <f t="shared" si="426"/>
        <v>0</v>
      </c>
      <c r="N1368" s="111">
        <f t="shared" si="424"/>
        <v>0.25</v>
      </c>
    </row>
    <row r="1369" spans="1:14" ht="15.75" hidden="1" outlineLevel="1">
      <c r="A1369" s="283">
        <f t="shared" si="468"/>
        <v>16</v>
      </c>
      <c r="B1369" s="283" t="str">
        <f t="shared" si="468"/>
        <v>JUMBO DEESERT AIR COOLERS FOR POWER TRANSFORERS</v>
      </c>
      <c r="C1369" s="49">
        <f t="shared" si="468"/>
        <v>0</v>
      </c>
      <c r="D1369" s="160" t="str">
        <f t="shared" si="468"/>
        <v>-</v>
      </c>
      <c r="E1369" s="111">
        <f t="shared" si="468"/>
        <v>0</v>
      </c>
      <c r="F1369" s="109">
        <f t="shared" si="469"/>
        <v>0.1014328</v>
      </c>
      <c r="G1369" s="109">
        <f t="shared" si="470"/>
        <v>0.1014328</v>
      </c>
      <c r="H1369" s="111">
        <f t="shared" si="423"/>
        <v>0</v>
      </c>
      <c r="I1369" s="109">
        <f>'F4.2'!Z219</f>
        <v>0</v>
      </c>
      <c r="J1369" s="109">
        <f>'F4.2'!AY219</f>
        <v>0</v>
      </c>
      <c r="K1369" s="111"/>
      <c r="L1369" s="111"/>
      <c r="M1369" s="111">
        <f t="shared" si="426"/>
        <v>0</v>
      </c>
      <c r="N1369" s="111">
        <f t="shared" si="424"/>
        <v>0</v>
      </c>
    </row>
    <row r="1370" spans="1:14" ht="15.75" hidden="1" outlineLevel="1">
      <c r="A1370" s="283">
        <f t="shared" si="468"/>
        <v>17</v>
      </c>
      <c r="B1370" s="283" t="str">
        <f t="shared" si="468"/>
        <v>GEN ASSET (ALMIRAH,TABLE &amp; CHAIR) (10801)</v>
      </c>
      <c r="C1370" s="49">
        <f t="shared" si="468"/>
        <v>0</v>
      </c>
      <c r="D1370" s="160" t="str">
        <f t="shared" si="468"/>
        <v>-</v>
      </c>
      <c r="E1370" s="111">
        <f t="shared" si="468"/>
        <v>0</v>
      </c>
      <c r="F1370" s="109">
        <f t="shared" si="469"/>
        <v>0.23453750000000001</v>
      </c>
      <c r="G1370" s="109">
        <f t="shared" si="470"/>
        <v>0.23453750000000001</v>
      </c>
      <c r="H1370" s="111">
        <f t="shared" si="423"/>
        <v>0</v>
      </c>
      <c r="I1370" s="109">
        <f>'F4.2'!Z220</f>
        <v>0</v>
      </c>
      <c r="J1370" s="109">
        <f>'F4.2'!AY220</f>
        <v>0</v>
      </c>
      <c r="K1370" s="111"/>
      <c r="L1370" s="111"/>
      <c r="M1370" s="111">
        <f t="shared" si="426"/>
        <v>0</v>
      </c>
      <c r="N1370" s="111">
        <f t="shared" si="424"/>
        <v>0</v>
      </c>
    </row>
    <row r="1371" spans="1:14" ht="15.75" hidden="1" outlineLevel="1">
      <c r="A1371" s="283">
        <f t="shared" si="468"/>
        <v>18</v>
      </c>
      <c r="B1371" s="283" t="str">
        <f t="shared" si="468"/>
        <v>LAPTOP, 50 INCH TV,PRINTER,PROJECTOR,DESKTOP,UPS &amp; ETS. (10901)</v>
      </c>
      <c r="C1371" s="49">
        <f t="shared" si="468"/>
        <v>0</v>
      </c>
      <c r="D1371" s="160" t="str">
        <f t="shared" si="468"/>
        <v>-</v>
      </c>
      <c r="E1371" s="111">
        <f t="shared" si="468"/>
        <v>0</v>
      </c>
      <c r="F1371" s="109">
        <f t="shared" si="469"/>
        <v>0.55035469999999997</v>
      </c>
      <c r="G1371" s="109">
        <f t="shared" si="470"/>
        <v>0.55035469999999997</v>
      </c>
      <c r="H1371" s="111">
        <f t="shared" si="423"/>
        <v>0</v>
      </c>
      <c r="I1371" s="109">
        <f>'F4.2'!Z221</f>
        <v>0</v>
      </c>
      <c r="J1371" s="109">
        <f>'F4.2'!AY221</f>
        <v>0</v>
      </c>
      <c r="K1371" s="111"/>
      <c r="L1371" s="111"/>
      <c r="M1371" s="111">
        <f t="shared" si="426"/>
        <v>0</v>
      </c>
      <c r="N1371" s="111">
        <f t="shared" si="424"/>
        <v>0</v>
      </c>
    </row>
    <row r="1372" spans="1:14" ht="15.75" hidden="1" outlineLevel="1">
      <c r="A1372" s="283">
        <f t="shared" si="468"/>
        <v>19</v>
      </c>
      <c r="B1372" s="283" t="str">
        <f t="shared" si="468"/>
        <v>RESTAURANT EQUIP COMPOSTING MACHINE</v>
      </c>
      <c r="C1372" s="49">
        <f t="shared" si="468"/>
        <v>0</v>
      </c>
      <c r="D1372" s="160" t="str">
        <f t="shared" si="468"/>
        <v>-</v>
      </c>
      <c r="E1372" s="111">
        <f t="shared" si="468"/>
        <v>0</v>
      </c>
      <c r="F1372" s="109">
        <f t="shared" si="469"/>
        <v>5.0490047999999996E-2</v>
      </c>
      <c r="G1372" s="109">
        <f t="shared" si="470"/>
        <v>5.0490047999999996E-2</v>
      </c>
      <c r="H1372" s="111">
        <f t="shared" ref="H1372:H1384" si="471">F1372-G1372</f>
        <v>0</v>
      </c>
      <c r="I1372" s="109">
        <f>'F4.2'!Z222</f>
        <v>0</v>
      </c>
      <c r="J1372" s="109">
        <f>'F4.2'!AY222</f>
        <v>0</v>
      </c>
      <c r="K1372" s="111"/>
      <c r="L1372" s="111"/>
      <c r="M1372" s="111">
        <f t="shared" si="426"/>
        <v>0</v>
      </c>
      <c r="N1372" s="111"/>
    </row>
    <row r="1373" spans="1:14" ht="15.75" hidden="1" outlineLevel="1">
      <c r="A1373" s="283">
        <f t="shared" si="468"/>
        <v>20</v>
      </c>
      <c r="B1373" s="283" t="str">
        <f t="shared" si="468"/>
        <v>OFFICE TABLE,STORGE RACK,FAN</v>
      </c>
      <c r="C1373" s="49">
        <f t="shared" si="468"/>
        <v>0</v>
      </c>
      <c r="D1373" s="160" t="str">
        <f t="shared" si="468"/>
        <v>-</v>
      </c>
      <c r="E1373" s="111">
        <f t="shared" si="468"/>
        <v>0</v>
      </c>
      <c r="F1373" s="109">
        <f t="shared" si="469"/>
        <v>0.57868969999999997</v>
      </c>
      <c r="G1373" s="109">
        <f t="shared" si="470"/>
        <v>0.57868969999999997</v>
      </c>
      <c r="H1373" s="111">
        <f t="shared" si="471"/>
        <v>0</v>
      </c>
      <c r="I1373" s="109">
        <f>'F4.2'!Z223</f>
        <v>0</v>
      </c>
      <c r="J1373" s="109">
        <f>'F4.2'!AY223</f>
        <v>0</v>
      </c>
      <c r="K1373" s="111"/>
      <c r="L1373" s="111"/>
      <c r="M1373" s="111">
        <f t="shared" ref="M1373:M1384" si="472">SUM(J1373:L1373)</f>
        <v>0</v>
      </c>
      <c r="N1373" s="111"/>
    </row>
    <row r="1374" spans="1:14" ht="15.75" hidden="1" outlineLevel="1">
      <c r="A1374" s="283">
        <f t="shared" si="468"/>
        <v>21</v>
      </c>
      <c r="B1374" s="283" t="str">
        <f t="shared" si="468"/>
        <v>CAMERAS</v>
      </c>
      <c r="C1374" s="49">
        <f t="shared" si="468"/>
        <v>0</v>
      </c>
      <c r="D1374" s="160" t="str">
        <f t="shared" si="468"/>
        <v>-</v>
      </c>
      <c r="E1374" s="111">
        <f t="shared" si="468"/>
        <v>0</v>
      </c>
      <c r="F1374" s="109">
        <f t="shared" si="469"/>
        <v>3.8467899999999999E-2</v>
      </c>
      <c r="G1374" s="109">
        <f t="shared" si="470"/>
        <v>3.8467899999999999E-2</v>
      </c>
      <c r="H1374" s="111">
        <f t="shared" si="471"/>
        <v>0</v>
      </c>
      <c r="I1374" s="109">
        <f>'F4.2'!Z224</f>
        <v>0</v>
      </c>
      <c r="J1374" s="109">
        <f>'F4.2'!AY224</f>
        <v>0</v>
      </c>
      <c r="K1374" s="111"/>
      <c r="L1374" s="111"/>
      <c r="M1374" s="111">
        <f t="shared" si="472"/>
        <v>0</v>
      </c>
      <c r="N1374" s="111"/>
    </row>
    <row r="1375" spans="1:14" ht="15.75" hidden="1" outlineLevel="1">
      <c r="A1375" s="283">
        <f t="shared" si="468"/>
        <v>22</v>
      </c>
      <c r="B1375" s="283" t="str">
        <f t="shared" si="468"/>
        <v>VELHALA ASH BUND RD WORK</v>
      </c>
      <c r="C1375" s="49">
        <f t="shared" si="468"/>
        <v>0</v>
      </c>
      <c r="D1375" s="160" t="str">
        <f t="shared" si="468"/>
        <v>-</v>
      </c>
      <c r="E1375" s="111">
        <f t="shared" si="468"/>
        <v>0</v>
      </c>
      <c r="F1375" s="109">
        <f t="shared" si="469"/>
        <v>2.4644665859999999</v>
      </c>
      <c r="G1375" s="109">
        <f t="shared" si="470"/>
        <v>2.4644665859999999</v>
      </c>
      <c r="H1375" s="111">
        <f t="shared" si="471"/>
        <v>0</v>
      </c>
      <c r="I1375" s="109">
        <f>'F4.2'!Z225</f>
        <v>0</v>
      </c>
      <c r="J1375" s="109">
        <f>'F4.2'!AY225</f>
        <v>0</v>
      </c>
      <c r="K1375" s="111"/>
      <c r="L1375" s="111"/>
      <c r="M1375" s="111">
        <f t="shared" si="472"/>
        <v>0</v>
      </c>
      <c r="N1375" s="111"/>
    </row>
    <row r="1376" spans="1:14" ht="15.75" hidden="1" outlineLevel="1">
      <c r="A1376" s="283">
        <f t="shared" si="468"/>
        <v>23</v>
      </c>
      <c r="B1376" s="283" t="str">
        <f t="shared" si="468"/>
        <v>CONCERETE ROAD FROM DIESEL PUMP TO 500MW FACTORY G</v>
      </c>
      <c r="C1376" s="49">
        <f t="shared" si="468"/>
        <v>0</v>
      </c>
      <c r="D1376" s="160" t="str">
        <f t="shared" si="468"/>
        <v>-</v>
      </c>
      <c r="E1376" s="111">
        <f t="shared" si="468"/>
        <v>0</v>
      </c>
      <c r="F1376" s="109">
        <f t="shared" si="469"/>
        <v>0.98448907899999993</v>
      </c>
      <c r="G1376" s="109">
        <f t="shared" si="470"/>
        <v>0.98448907899999993</v>
      </c>
      <c r="H1376" s="111">
        <f t="shared" si="471"/>
        <v>0</v>
      </c>
      <c r="I1376" s="109">
        <f>'F4.2'!Z226</f>
        <v>0</v>
      </c>
      <c r="J1376" s="109">
        <f>'F4.2'!AY226</f>
        <v>0</v>
      </c>
      <c r="K1376" s="111"/>
      <c r="L1376" s="111"/>
      <c r="M1376" s="111">
        <f t="shared" si="472"/>
        <v>0</v>
      </c>
      <c r="N1376" s="111"/>
    </row>
    <row r="1377" spans="1:16" ht="15.75" hidden="1" outlineLevel="1">
      <c r="A1377" s="283">
        <f t="shared" si="468"/>
        <v>24</v>
      </c>
      <c r="B1377" s="283" t="str">
        <f t="shared" si="468"/>
        <v>Admin Building</v>
      </c>
      <c r="C1377" s="49">
        <f t="shared" si="468"/>
        <v>0</v>
      </c>
      <c r="D1377" s="160" t="str">
        <f t="shared" si="468"/>
        <v>-</v>
      </c>
      <c r="E1377" s="111">
        <f t="shared" si="468"/>
        <v>0</v>
      </c>
      <c r="F1377" s="109">
        <f t="shared" si="469"/>
        <v>5.1749999999999997E-2</v>
      </c>
      <c r="G1377" s="109">
        <f t="shared" si="470"/>
        <v>0</v>
      </c>
      <c r="H1377" s="111">
        <f t="shared" si="471"/>
        <v>5.1749999999999997E-2</v>
      </c>
      <c r="I1377" s="109">
        <f>'F4.2'!Z227</f>
        <v>0</v>
      </c>
      <c r="J1377" s="109">
        <f>'F4.2'!AY227</f>
        <v>0</v>
      </c>
      <c r="K1377" s="111"/>
      <c r="L1377" s="111"/>
      <c r="M1377" s="111">
        <f t="shared" si="472"/>
        <v>0</v>
      </c>
      <c r="N1377" s="111"/>
    </row>
    <row r="1378" spans="1:16" ht="15.75" hidden="1" outlineLevel="1">
      <c r="A1378" s="282">
        <f t="shared" ref="A1378:E1384" si="473">A1148</f>
        <v>25</v>
      </c>
      <c r="B1378" s="282" t="str">
        <f t="shared" si="473"/>
        <v>Furniture &amp; Fixture</v>
      </c>
      <c r="C1378" s="49">
        <f t="shared" si="473"/>
        <v>0</v>
      </c>
      <c r="D1378" s="160" t="str">
        <f t="shared" si="473"/>
        <v>-</v>
      </c>
      <c r="E1378" s="111">
        <f t="shared" si="473"/>
        <v>0</v>
      </c>
      <c r="F1378" s="109">
        <f t="shared" si="469"/>
        <v>0.13712089999999999</v>
      </c>
      <c r="G1378" s="109">
        <f t="shared" si="470"/>
        <v>0.13712089999999999</v>
      </c>
      <c r="H1378" s="111">
        <f t="shared" si="471"/>
        <v>0</v>
      </c>
      <c r="I1378" s="109">
        <f>'F4.2'!Z228</f>
        <v>0</v>
      </c>
      <c r="J1378" s="109">
        <f>'F4.2'!AY228</f>
        <v>0</v>
      </c>
      <c r="K1378" s="111"/>
      <c r="L1378" s="111"/>
      <c r="M1378" s="111">
        <f t="shared" si="472"/>
        <v>0</v>
      </c>
      <c r="N1378" s="111"/>
    </row>
    <row r="1379" spans="1:16" ht="15.75" hidden="1" outlineLevel="1">
      <c r="A1379" s="282">
        <f t="shared" si="473"/>
        <v>26</v>
      </c>
      <c r="B1379" s="282" t="str">
        <f t="shared" si="473"/>
        <v>Office Equipment</v>
      </c>
      <c r="C1379" s="49">
        <f t="shared" si="473"/>
        <v>0</v>
      </c>
      <c r="D1379" s="160" t="str">
        <f t="shared" si="473"/>
        <v>-</v>
      </c>
      <c r="E1379" s="111">
        <f t="shared" si="473"/>
        <v>0</v>
      </c>
      <c r="F1379" s="109">
        <f t="shared" si="469"/>
        <v>0.14423554</v>
      </c>
      <c r="G1379" s="109">
        <f t="shared" si="470"/>
        <v>0.14423554</v>
      </c>
      <c r="H1379" s="111">
        <f t="shared" si="471"/>
        <v>0</v>
      </c>
      <c r="I1379" s="109">
        <f>'F4.2'!Z229</f>
        <v>0</v>
      </c>
      <c r="J1379" s="109">
        <f>'F4.2'!AY229</f>
        <v>0</v>
      </c>
      <c r="K1379" s="111"/>
      <c r="L1379" s="111"/>
      <c r="M1379" s="111">
        <f t="shared" si="472"/>
        <v>0</v>
      </c>
      <c r="N1379" s="111"/>
    </row>
    <row r="1380" spans="1:16" ht="15.75" hidden="1" outlineLevel="1">
      <c r="A1380" s="282">
        <f t="shared" si="473"/>
        <v>27</v>
      </c>
      <c r="B1380" s="282" t="str">
        <f t="shared" si="473"/>
        <v>Furniture &amp; Fixture</v>
      </c>
      <c r="C1380" s="49">
        <f t="shared" si="473"/>
        <v>0</v>
      </c>
      <c r="D1380" s="160" t="str">
        <f t="shared" si="473"/>
        <v>-</v>
      </c>
      <c r="E1380" s="111">
        <f t="shared" si="473"/>
        <v>0</v>
      </c>
      <c r="F1380" s="109">
        <f t="shared" si="469"/>
        <v>7.3968300000000001E-2</v>
      </c>
      <c r="G1380" s="109">
        <f t="shared" si="470"/>
        <v>7.3968300000000001E-2</v>
      </c>
      <c r="H1380" s="111">
        <f t="shared" si="471"/>
        <v>0</v>
      </c>
      <c r="I1380" s="109">
        <f>'F4.2'!Z230</f>
        <v>0</v>
      </c>
      <c r="J1380" s="109">
        <f>'F4.2'!AY230</f>
        <v>0</v>
      </c>
      <c r="K1380" s="111"/>
      <c r="L1380" s="111"/>
      <c r="M1380" s="111">
        <f t="shared" si="472"/>
        <v>0</v>
      </c>
      <c r="N1380" s="111"/>
    </row>
    <row r="1381" spans="1:16" ht="15.75" hidden="1" outlineLevel="1">
      <c r="A1381" s="282">
        <f t="shared" si="473"/>
        <v>28</v>
      </c>
      <c r="B1381" s="282" t="str">
        <f t="shared" si="473"/>
        <v>Office Equipment</v>
      </c>
      <c r="C1381" s="49">
        <f t="shared" si="473"/>
        <v>0</v>
      </c>
      <c r="D1381" s="160" t="str">
        <f t="shared" si="473"/>
        <v>-</v>
      </c>
      <c r="E1381" s="111">
        <f t="shared" si="473"/>
        <v>0</v>
      </c>
      <c r="F1381" s="109">
        <f t="shared" si="469"/>
        <v>0.15890559299999998</v>
      </c>
      <c r="G1381" s="109">
        <f t="shared" si="470"/>
        <v>0.15890559299999998</v>
      </c>
      <c r="H1381" s="111">
        <f t="shared" si="471"/>
        <v>0</v>
      </c>
      <c r="I1381" s="109">
        <f>'F4.2'!Z231</f>
        <v>0</v>
      </c>
      <c r="J1381" s="109">
        <f>'F4.2'!AY231</f>
        <v>0</v>
      </c>
      <c r="K1381" s="111"/>
      <c r="L1381" s="111"/>
      <c r="M1381" s="111">
        <f t="shared" si="472"/>
        <v>0</v>
      </c>
      <c r="N1381" s="111"/>
    </row>
    <row r="1382" spans="1:16" ht="31.5" hidden="1" outlineLevel="1">
      <c r="A1382" s="282">
        <f t="shared" si="473"/>
        <v>29</v>
      </c>
      <c r="B1382" s="282" t="str">
        <f t="shared" si="473"/>
        <v>Work of repairs of 350 KW BCWP-4B &amp; BCWP-5B motor of M/s. Torishima make at BTPS 2x500 MW</v>
      </c>
      <c r="C1382" s="49">
        <f t="shared" si="473"/>
        <v>0</v>
      </c>
      <c r="D1382" s="160" t="str">
        <f t="shared" si="473"/>
        <v>-</v>
      </c>
      <c r="E1382" s="111">
        <f t="shared" si="473"/>
        <v>0</v>
      </c>
      <c r="F1382" s="109">
        <f t="shared" si="469"/>
        <v>4.8465386759999998</v>
      </c>
      <c r="G1382" s="109">
        <f t="shared" si="470"/>
        <v>4.8465386759999998</v>
      </c>
      <c r="H1382" s="111">
        <f t="shared" si="471"/>
        <v>0</v>
      </c>
      <c r="I1382" s="109">
        <f>'F4.2'!Z232</f>
        <v>0</v>
      </c>
      <c r="J1382" s="109">
        <f>'F4.2'!AY232</f>
        <v>0</v>
      </c>
      <c r="K1382" s="111"/>
      <c r="L1382" s="111"/>
      <c r="M1382" s="111">
        <f t="shared" si="472"/>
        <v>0</v>
      </c>
      <c r="N1382" s="111"/>
    </row>
    <row r="1383" spans="1:16" ht="15.75" hidden="1" outlineLevel="1">
      <c r="A1383" s="282">
        <f t="shared" si="473"/>
        <v>30</v>
      </c>
      <c r="B1383" s="282" t="str">
        <f t="shared" si="473"/>
        <v>ABC Powder Type and Foam Type Composite Fire Extinguisher</v>
      </c>
      <c r="C1383" s="49">
        <f t="shared" si="473"/>
        <v>0</v>
      </c>
      <c r="D1383" s="160" t="str">
        <f t="shared" si="473"/>
        <v>-</v>
      </c>
      <c r="E1383" s="111">
        <f t="shared" si="473"/>
        <v>0</v>
      </c>
      <c r="F1383" s="109">
        <f t="shared" si="469"/>
        <v>0.58547995599999991</v>
      </c>
      <c r="G1383" s="109">
        <f t="shared" si="470"/>
        <v>0.58547995599999991</v>
      </c>
      <c r="H1383" s="111">
        <f t="shared" si="471"/>
        <v>0</v>
      </c>
      <c r="I1383" s="109">
        <f>'F4.2'!Z233</f>
        <v>0</v>
      </c>
      <c r="J1383" s="109">
        <f>'F4.2'!AY233</f>
        <v>0</v>
      </c>
      <c r="K1383" s="111"/>
      <c r="L1383" s="111"/>
      <c r="M1383" s="111">
        <f t="shared" si="472"/>
        <v>0</v>
      </c>
      <c r="N1383" s="111"/>
    </row>
    <row r="1384" spans="1:16" ht="16.5" hidden="1" outlineLevel="1" thickBot="1">
      <c r="A1384" s="282">
        <f t="shared" si="473"/>
        <v>31</v>
      </c>
      <c r="B1384" s="282" t="str">
        <f t="shared" si="473"/>
        <v>Withdrawal of capex from Project (LD - Passenger Lifts)</v>
      </c>
      <c r="C1384" s="49">
        <f t="shared" si="473"/>
        <v>0</v>
      </c>
      <c r="D1384" s="160" t="str">
        <f t="shared" si="473"/>
        <v>-</v>
      </c>
      <c r="E1384" s="111">
        <f t="shared" si="473"/>
        <v>0</v>
      </c>
      <c r="F1384" s="109">
        <f t="shared" si="469"/>
        <v>0</v>
      </c>
      <c r="G1384" s="109">
        <f t="shared" si="470"/>
        <v>-0.138988</v>
      </c>
      <c r="H1384" s="111">
        <f t="shared" si="471"/>
        <v>0.138988</v>
      </c>
      <c r="I1384" s="109">
        <f>'F4.2'!Z234</f>
        <v>0</v>
      </c>
      <c r="J1384" s="109">
        <f>'F4.2'!AY234</f>
        <v>0</v>
      </c>
      <c r="K1384" s="111"/>
      <c r="L1384" s="111"/>
      <c r="M1384" s="111">
        <f t="shared" si="472"/>
        <v>0</v>
      </c>
      <c r="N1384" s="111"/>
    </row>
    <row r="1385" spans="1:16" ht="16.5" collapsed="1" thickBot="1">
      <c r="A1385" s="96"/>
      <c r="B1385" s="360" t="str">
        <f>B1155</f>
        <v>Total</v>
      </c>
      <c r="C1385" s="87"/>
      <c r="D1385" s="169"/>
      <c r="E1385" s="97"/>
      <c r="F1385" s="97">
        <f>SUM(F1160:F1384)</f>
        <v>1718.4104532496597</v>
      </c>
      <c r="G1385" s="97">
        <f t="shared" ref="G1385" si="474">SUM(G1160:G1384)</f>
        <v>1542.7396935786596</v>
      </c>
      <c r="H1385" s="97">
        <f t="shared" ref="H1385" si="475">SUM(H1160:H1384)</f>
        <v>175.67075967100001</v>
      </c>
      <c r="I1385" s="97">
        <f t="shared" ref="I1385" si="476">SUM(I1160:I1384)</f>
        <v>243</v>
      </c>
      <c r="J1385" s="97">
        <f t="shared" ref="J1385" si="477">SUM(J1160:J1384)</f>
        <v>243</v>
      </c>
      <c r="K1385" s="97">
        <f t="shared" ref="K1385" si="478">SUM(K1160:K1384)</f>
        <v>0</v>
      </c>
      <c r="L1385" s="97">
        <f t="shared" ref="L1385" si="479">SUM(L1160:L1384)</f>
        <v>0</v>
      </c>
      <c r="M1385" s="97">
        <f t="shared" ref="M1385" si="480">SUM(M1160:M1384)</f>
        <v>243</v>
      </c>
      <c r="N1385" s="97">
        <f t="shared" ref="N1385" si="481">SUM(N1160:N1384)</f>
        <v>175.480021671</v>
      </c>
    </row>
    <row r="1387" spans="1:16" ht="15.75" thickBot="1">
      <c r="A1387" s="93"/>
      <c r="B1387" s="79" t="s">
        <v>414</v>
      </c>
      <c r="C1387" s="85"/>
      <c r="D1387" s="167"/>
      <c r="E1387" s="94"/>
      <c r="F1387" s="94"/>
      <c r="G1387" s="94"/>
      <c r="H1387" s="94"/>
      <c r="I1387" s="94"/>
      <c r="J1387" s="94"/>
      <c r="K1387" s="94"/>
      <c r="L1387" s="94"/>
      <c r="M1387" s="94"/>
      <c r="N1387" s="94"/>
    </row>
    <row r="1388" spans="1:16" hidden="1" outlineLevel="1">
      <c r="A1388" s="37"/>
      <c r="B1388" s="134" t="str">
        <f t="shared" ref="B1388:B1419" si="482">B1158</f>
        <v>a) DPR Schemes</v>
      </c>
      <c r="C1388" s="85"/>
      <c r="D1388" s="167"/>
      <c r="E1388" s="94"/>
      <c r="F1388" s="94"/>
      <c r="G1388" s="94"/>
      <c r="H1388" s="94"/>
      <c r="I1388" s="94"/>
      <c r="J1388" s="94"/>
      <c r="K1388" s="94"/>
      <c r="L1388" s="94"/>
      <c r="M1388" s="94"/>
      <c r="N1388" s="94"/>
    </row>
    <row r="1389" spans="1:16" hidden="1" outlineLevel="1">
      <c r="A1389" s="37"/>
      <c r="B1389" s="39" t="str">
        <f t="shared" si="482"/>
        <v>(i) Submitted to MERC</v>
      </c>
      <c r="C1389" s="86"/>
      <c r="D1389" s="168"/>
      <c r="E1389" s="94"/>
      <c r="F1389" s="94"/>
      <c r="G1389" s="94"/>
      <c r="H1389" s="94"/>
      <c r="I1389" s="94"/>
      <c r="J1389" s="94"/>
      <c r="K1389" s="94"/>
      <c r="L1389" s="94"/>
      <c r="M1389" s="94"/>
      <c r="N1389" s="94"/>
    </row>
    <row r="1390" spans="1:16" ht="31.5" hidden="1" outlineLevel="1">
      <c r="A1390" s="177">
        <f t="shared" ref="A1390:A1421" si="483">A1160</f>
        <v>7</v>
      </c>
      <c r="B1390" s="178" t="str">
        <f t="shared" si="482"/>
        <v>Interconnection of 210 MW CHP to 500 MW CHP through Conveyors BC-02 &amp; BC-03 having capacity of 500 TPH</v>
      </c>
      <c r="C1390" s="40" t="str">
        <f t="shared" ref="C1390:E1409" si="484">C1160</f>
        <v>MERC/CAPEX/20162017/00227</v>
      </c>
      <c r="D1390" s="159">
        <f t="shared" si="484"/>
        <v>42514</v>
      </c>
      <c r="E1390" s="109">
        <f t="shared" si="484"/>
        <v>24</v>
      </c>
      <c r="F1390" s="109">
        <f t="shared" ref="F1390:F1421" si="485">F1160+I1160</f>
        <v>0</v>
      </c>
      <c r="G1390" s="109">
        <f t="shared" ref="G1390:G1421" si="486">G1160+M1160</f>
        <v>0</v>
      </c>
      <c r="H1390" s="109">
        <f t="shared" ref="H1390:H1453" si="487">F1390-G1390</f>
        <v>0</v>
      </c>
      <c r="I1390" s="109">
        <f>'F4.2'!AA10</f>
        <v>0</v>
      </c>
      <c r="J1390" s="109">
        <f>'F4.2'!AZ10</f>
        <v>0</v>
      </c>
      <c r="K1390" s="109"/>
      <c r="L1390" s="109"/>
      <c r="M1390" s="109">
        <f t="shared" ref="M1390" si="488">SUM(J1390:L1390)</f>
        <v>0</v>
      </c>
      <c r="N1390" s="109">
        <f t="shared" ref="N1390:N1453" si="489">H1390+I1390-M1390</f>
        <v>0</v>
      </c>
      <c r="O1390" s="173">
        <f t="shared" ref="O1390:O1453" si="490">MAX(0,IF(M1390=0,0,IF(G1390+M1390&lt;E1390,M1390,E1390-G1390)))</f>
        <v>0</v>
      </c>
      <c r="P1390" s="174">
        <f t="shared" ref="P1390:P1453" si="491">M1390-O1390</f>
        <v>0</v>
      </c>
    </row>
    <row r="1391" spans="1:16" ht="31.5" hidden="1" outlineLevel="1">
      <c r="A1391" s="185">
        <f t="shared" si="483"/>
        <v>7.1</v>
      </c>
      <c r="B1391" s="186" t="str">
        <f t="shared" si="482"/>
        <v>Interconnection of 210 MW CHP to 500 MW CHP through Conveyors BC-02 &amp; BC-03 having capacity of 500 TPH</v>
      </c>
      <c r="C1391" s="45" t="str">
        <f t="shared" si="484"/>
        <v>MERC/CAPEX/20162017/00227</v>
      </c>
      <c r="D1391" s="160">
        <f t="shared" si="484"/>
        <v>42514</v>
      </c>
      <c r="E1391" s="110">
        <f t="shared" si="484"/>
        <v>22.73</v>
      </c>
      <c r="F1391" s="109">
        <f t="shared" si="485"/>
        <v>19.106691754</v>
      </c>
      <c r="G1391" s="109">
        <f t="shared" si="486"/>
        <v>19.106691754</v>
      </c>
      <c r="H1391" s="110">
        <f t="shared" si="487"/>
        <v>0</v>
      </c>
      <c r="I1391" s="109">
        <f>'F4.2'!AA11</f>
        <v>0</v>
      </c>
      <c r="J1391" s="109">
        <f>'F4.2'!AZ11</f>
        <v>0</v>
      </c>
      <c r="K1391" s="110"/>
      <c r="L1391" s="110"/>
      <c r="M1391" s="110">
        <f t="shared" ref="M1391:M1454" si="492">SUM(J1391:L1391)</f>
        <v>0</v>
      </c>
      <c r="N1391" s="110">
        <f t="shared" si="489"/>
        <v>0</v>
      </c>
      <c r="O1391" s="173">
        <f t="shared" si="490"/>
        <v>0</v>
      </c>
      <c r="P1391" s="174">
        <f t="shared" si="491"/>
        <v>0</v>
      </c>
    </row>
    <row r="1392" spans="1:16" ht="15.75" hidden="1" outlineLevel="1">
      <c r="A1392" s="185">
        <f t="shared" si="483"/>
        <v>0</v>
      </c>
      <c r="B1392" s="186" t="str">
        <f t="shared" si="482"/>
        <v>IDC</v>
      </c>
      <c r="C1392" s="45" t="str">
        <f t="shared" si="484"/>
        <v>MERC/CAPEX/20162017/00227</v>
      </c>
      <c r="D1392" s="160">
        <f t="shared" si="484"/>
        <v>42514</v>
      </c>
      <c r="E1392" s="110">
        <f t="shared" si="484"/>
        <v>1.27</v>
      </c>
      <c r="F1392" s="109">
        <f t="shared" si="485"/>
        <v>0</v>
      </c>
      <c r="G1392" s="109">
        <f t="shared" si="486"/>
        <v>0</v>
      </c>
      <c r="H1392" s="110">
        <f t="shared" si="487"/>
        <v>0</v>
      </c>
      <c r="I1392" s="109">
        <f>'F4.2'!AA12</f>
        <v>0</v>
      </c>
      <c r="J1392" s="109">
        <f>'F4.2'!AZ12</f>
        <v>0</v>
      </c>
      <c r="K1392" s="110"/>
      <c r="L1392" s="110"/>
      <c r="M1392" s="110">
        <f t="shared" si="492"/>
        <v>0</v>
      </c>
      <c r="N1392" s="110">
        <f t="shared" si="489"/>
        <v>0</v>
      </c>
      <c r="O1392" s="173">
        <f t="shared" si="490"/>
        <v>0</v>
      </c>
      <c r="P1392" s="174">
        <f t="shared" si="491"/>
        <v>0</v>
      </c>
    </row>
    <row r="1393" spans="1:16" ht="31.5" hidden="1" outlineLevel="1">
      <c r="A1393" s="177">
        <f t="shared" si="483"/>
        <v>8</v>
      </c>
      <c r="B1393" s="178" t="str">
        <f t="shared" si="482"/>
        <v>Stack management by procurement of Bulldozer &amp; LOCO and CHP area schemes for performance &amp; unloading improvement</v>
      </c>
      <c r="C1393" s="40" t="str">
        <f t="shared" si="484"/>
        <v>MERC/CAPEX/20162017/01426</v>
      </c>
      <c r="D1393" s="159">
        <f t="shared" si="484"/>
        <v>42768</v>
      </c>
      <c r="E1393" s="109">
        <f t="shared" si="484"/>
        <v>9.9669421487603316</v>
      </c>
      <c r="F1393" s="109">
        <f t="shared" si="485"/>
        <v>0</v>
      </c>
      <c r="G1393" s="109">
        <f t="shared" si="486"/>
        <v>0</v>
      </c>
      <c r="H1393" s="109">
        <f t="shared" si="487"/>
        <v>0</v>
      </c>
      <c r="I1393" s="109">
        <f>'F4.2'!AA13</f>
        <v>0</v>
      </c>
      <c r="J1393" s="109">
        <f>'F4.2'!AZ13</f>
        <v>0</v>
      </c>
      <c r="K1393" s="109"/>
      <c r="L1393" s="109"/>
      <c r="M1393" s="109">
        <f t="shared" si="492"/>
        <v>0</v>
      </c>
      <c r="N1393" s="109">
        <f t="shared" si="489"/>
        <v>0</v>
      </c>
      <c r="O1393" s="173">
        <f t="shared" si="490"/>
        <v>0</v>
      </c>
      <c r="P1393" s="174">
        <f t="shared" si="491"/>
        <v>0</v>
      </c>
    </row>
    <row r="1394" spans="1:16" ht="15.75" hidden="1" outlineLevel="1">
      <c r="A1394" s="185">
        <f t="shared" si="483"/>
        <v>8.1</v>
      </c>
      <c r="B1394" s="186" t="str">
        <f t="shared" si="482"/>
        <v>Procurement of Locomotive 800 HP (2 No.’s)</v>
      </c>
      <c r="C1394" s="45" t="str">
        <f t="shared" si="484"/>
        <v>MERC/CAPEX/20162017/01426</v>
      </c>
      <c r="D1394" s="160">
        <f t="shared" si="484"/>
        <v>42768</v>
      </c>
      <c r="E1394" s="110">
        <f t="shared" si="484"/>
        <v>4.9504132231404956</v>
      </c>
      <c r="F1394" s="109">
        <f t="shared" si="485"/>
        <v>4.8260800000000001</v>
      </c>
      <c r="G1394" s="109">
        <f t="shared" si="486"/>
        <v>4.8260800000000001</v>
      </c>
      <c r="H1394" s="110">
        <f t="shared" si="487"/>
        <v>0</v>
      </c>
      <c r="I1394" s="109">
        <f>'F4.2'!AA14</f>
        <v>0</v>
      </c>
      <c r="J1394" s="109">
        <f>'F4.2'!AZ14</f>
        <v>0</v>
      </c>
      <c r="K1394" s="110"/>
      <c r="L1394" s="110"/>
      <c r="M1394" s="110">
        <f t="shared" si="492"/>
        <v>0</v>
      </c>
      <c r="N1394" s="110">
        <f t="shared" si="489"/>
        <v>0</v>
      </c>
      <c r="O1394" s="173">
        <f t="shared" si="490"/>
        <v>0</v>
      </c>
      <c r="P1394" s="174">
        <f t="shared" si="491"/>
        <v>0</v>
      </c>
    </row>
    <row r="1395" spans="1:16" ht="15.75" hidden="1" outlineLevel="1">
      <c r="A1395" s="185">
        <f t="shared" si="483"/>
        <v>8.1999999999999993</v>
      </c>
      <c r="B1395" s="186" t="str">
        <f t="shared" si="482"/>
        <v>Procurement of 2 No’s of Bulldozer Model D-155(2 No.’s)</v>
      </c>
      <c r="C1395" s="45" t="str">
        <f t="shared" si="484"/>
        <v>MERC/CAPEX/20162017/01426</v>
      </c>
      <c r="D1395" s="160">
        <f t="shared" si="484"/>
        <v>42768</v>
      </c>
      <c r="E1395" s="110">
        <f t="shared" si="484"/>
        <v>2.5619834710743801</v>
      </c>
      <c r="F1395" s="109">
        <f t="shared" si="485"/>
        <v>3.4747105785123966</v>
      </c>
      <c r="G1395" s="109">
        <f t="shared" si="486"/>
        <v>3.4747105785123966</v>
      </c>
      <c r="H1395" s="110">
        <f t="shared" si="487"/>
        <v>0</v>
      </c>
      <c r="I1395" s="109">
        <f>'F4.2'!AA15</f>
        <v>0</v>
      </c>
      <c r="J1395" s="109">
        <f>'F4.2'!AZ15</f>
        <v>0</v>
      </c>
      <c r="K1395" s="110"/>
      <c r="L1395" s="110"/>
      <c r="M1395" s="110">
        <f t="shared" si="492"/>
        <v>0</v>
      </c>
      <c r="N1395" s="110">
        <f t="shared" si="489"/>
        <v>0</v>
      </c>
      <c r="O1395" s="173">
        <f t="shared" si="490"/>
        <v>0</v>
      </c>
      <c r="P1395" s="174">
        <f t="shared" si="491"/>
        <v>0</v>
      </c>
    </row>
    <row r="1396" spans="1:16" ht="15.75" hidden="1" outlineLevel="1">
      <c r="A1396" s="185">
        <f t="shared" si="483"/>
        <v>8.3000000000000007</v>
      </c>
      <c r="B1396" s="186" t="str">
        <f t="shared" si="482"/>
        <v>Modification below primary crusher chutes 15A/B &amp; Conv.02</v>
      </c>
      <c r="C1396" s="45" t="str">
        <f t="shared" si="484"/>
        <v>MERC/CAPEX/20162017/01426</v>
      </c>
      <c r="D1396" s="160">
        <f t="shared" si="484"/>
        <v>42768</v>
      </c>
      <c r="E1396" s="110">
        <f t="shared" si="484"/>
        <v>0.42975206611570249</v>
      </c>
      <c r="F1396" s="109">
        <f t="shared" si="485"/>
        <v>0.38033057851239671</v>
      </c>
      <c r="G1396" s="109">
        <f t="shared" si="486"/>
        <v>0.38033057851239671</v>
      </c>
      <c r="H1396" s="110">
        <f t="shared" si="487"/>
        <v>0</v>
      </c>
      <c r="I1396" s="109">
        <f>'F4.2'!AA16</f>
        <v>0</v>
      </c>
      <c r="J1396" s="109">
        <f>'F4.2'!AZ16</f>
        <v>0</v>
      </c>
      <c r="K1396" s="110"/>
      <c r="L1396" s="110"/>
      <c r="M1396" s="110">
        <f t="shared" si="492"/>
        <v>0</v>
      </c>
      <c r="N1396" s="110">
        <f t="shared" si="489"/>
        <v>0</v>
      </c>
      <c r="O1396" s="173">
        <f t="shared" si="490"/>
        <v>0</v>
      </c>
      <c r="P1396" s="174">
        <f t="shared" si="491"/>
        <v>0</v>
      </c>
    </row>
    <row r="1397" spans="1:16" ht="15.75" hidden="1" outlineLevel="1">
      <c r="A1397" s="185">
        <f t="shared" si="483"/>
        <v>8.4</v>
      </c>
      <c r="B1397" s="186" t="str">
        <f t="shared" si="482"/>
        <v>New helical gear box for various conveyors</v>
      </c>
      <c r="C1397" s="45" t="str">
        <f t="shared" si="484"/>
        <v>MERC/CAPEX/20162017/01426</v>
      </c>
      <c r="D1397" s="160">
        <f t="shared" si="484"/>
        <v>42768</v>
      </c>
      <c r="E1397" s="110">
        <f t="shared" si="484"/>
        <v>0.79338842975206614</v>
      </c>
      <c r="F1397" s="109">
        <f t="shared" si="485"/>
        <v>0</v>
      </c>
      <c r="G1397" s="109">
        <f t="shared" si="486"/>
        <v>0</v>
      </c>
      <c r="H1397" s="110">
        <f t="shared" si="487"/>
        <v>0</v>
      </c>
      <c r="I1397" s="109">
        <f>'F4.2'!AA17</f>
        <v>0</v>
      </c>
      <c r="J1397" s="109">
        <f>'F4.2'!AZ17</f>
        <v>0</v>
      </c>
      <c r="K1397" s="110"/>
      <c r="L1397" s="110"/>
      <c r="M1397" s="110">
        <f t="shared" si="492"/>
        <v>0</v>
      </c>
      <c r="N1397" s="110">
        <f t="shared" si="489"/>
        <v>0</v>
      </c>
      <c r="O1397" s="173">
        <f t="shared" si="490"/>
        <v>0</v>
      </c>
      <c r="P1397" s="174">
        <f t="shared" si="491"/>
        <v>0</v>
      </c>
    </row>
    <row r="1398" spans="1:16" ht="15.75" hidden="1" outlineLevel="1">
      <c r="A1398" s="185">
        <f t="shared" si="483"/>
        <v>8.5</v>
      </c>
      <c r="B1398" s="186" t="str">
        <f t="shared" si="482"/>
        <v xml:space="preserve">Procurement of Elecon Make Ring Granulator Type TK-09-38B </v>
      </c>
      <c r="C1398" s="45" t="str">
        <f t="shared" si="484"/>
        <v>MERC/CAPEX/20162017/01426</v>
      </c>
      <c r="D1398" s="160">
        <f t="shared" si="484"/>
        <v>42768</v>
      </c>
      <c r="E1398" s="110">
        <f t="shared" si="484"/>
        <v>0.53719008264462809</v>
      </c>
      <c r="F1398" s="109">
        <f t="shared" si="485"/>
        <v>0</v>
      </c>
      <c r="G1398" s="109">
        <f t="shared" si="486"/>
        <v>0</v>
      </c>
      <c r="H1398" s="110">
        <f t="shared" si="487"/>
        <v>0</v>
      </c>
      <c r="I1398" s="109">
        <f>'F4.2'!AA18</f>
        <v>0</v>
      </c>
      <c r="J1398" s="109">
        <f>'F4.2'!AZ18</f>
        <v>0</v>
      </c>
      <c r="K1398" s="110"/>
      <c r="L1398" s="110"/>
      <c r="M1398" s="110">
        <f t="shared" si="492"/>
        <v>0</v>
      </c>
      <c r="N1398" s="110">
        <f t="shared" si="489"/>
        <v>0</v>
      </c>
      <c r="O1398" s="173">
        <f t="shared" si="490"/>
        <v>0</v>
      </c>
      <c r="P1398" s="174">
        <f t="shared" si="491"/>
        <v>0</v>
      </c>
    </row>
    <row r="1399" spans="1:16" ht="15.75" hidden="1" outlineLevel="1">
      <c r="A1399" s="185">
        <f t="shared" si="483"/>
        <v>8.6</v>
      </c>
      <c r="B1399" s="186" t="str">
        <f t="shared" si="482"/>
        <v>Procurement of Elecon Make Ring Granulator Type TK6 32B Ring Granulator</v>
      </c>
      <c r="C1399" s="45" t="str">
        <f t="shared" si="484"/>
        <v>MERC/CAPEX/20162017/01426</v>
      </c>
      <c r="D1399" s="160">
        <f t="shared" si="484"/>
        <v>42768</v>
      </c>
      <c r="E1399" s="110">
        <f t="shared" si="484"/>
        <v>0.33884297520661155</v>
      </c>
      <c r="F1399" s="109">
        <f t="shared" si="485"/>
        <v>0</v>
      </c>
      <c r="G1399" s="109">
        <f t="shared" si="486"/>
        <v>0</v>
      </c>
      <c r="H1399" s="110">
        <f t="shared" si="487"/>
        <v>0</v>
      </c>
      <c r="I1399" s="109">
        <f>'F4.2'!AA19</f>
        <v>0</v>
      </c>
      <c r="J1399" s="109">
        <f>'F4.2'!AZ19</f>
        <v>0</v>
      </c>
      <c r="K1399" s="110"/>
      <c r="L1399" s="110"/>
      <c r="M1399" s="110">
        <f t="shared" si="492"/>
        <v>0</v>
      </c>
      <c r="N1399" s="110">
        <f t="shared" si="489"/>
        <v>0</v>
      </c>
      <c r="O1399" s="173">
        <f t="shared" si="490"/>
        <v>0</v>
      </c>
      <c r="P1399" s="174">
        <f t="shared" si="491"/>
        <v>0</v>
      </c>
    </row>
    <row r="1400" spans="1:16" ht="15.75" hidden="1" outlineLevel="1">
      <c r="A1400" s="185">
        <f t="shared" si="483"/>
        <v>0</v>
      </c>
      <c r="B1400" s="186" t="str">
        <f t="shared" si="482"/>
        <v>IDC</v>
      </c>
      <c r="C1400" s="45" t="str">
        <f t="shared" si="484"/>
        <v>MERC/CAPEX/20162017/01426</v>
      </c>
      <c r="D1400" s="160">
        <f t="shared" si="484"/>
        <v>42768</v>
      </c>
      <c r="E1400" s="110">
        <f t="shared" si="484"/>
        <v>0.35537190082644626</v>
      </c>
      <c r="F1400" s="109">
        <f t="shared" si="485"/>
        <v>0</v>
      </c>
      <c r="G1400" s="109">
        <f t="shared" si="486"/>
        <v>0</v>
      </c>
      <c r="H1400" s="110">
        <f t="shared" si="487"/>
        <v>0</v>
      </c>
      <c r="I1400" s="109">
        <f>'F4.2'!AA20</f>
        <v>0</v>
      </c>
      <c r="J1400" s="109">
        <f>'F4.2'!AZ20</f>
        <v>0</v>
      </c>
      <c r="K1400" s="110"/>
      <c r="L1400" s="110"/>
      <c r="M1400" s="110">
        <f t="shared" si="492"/>
        <v>0</v>
      </c>
      <c r="N1400" s="110">
        <f t="shared" si="489"/>
        <v>0</v>
      </c>
      <c r="O1400" s="173">
        <f t="shared" si="490"/>
        <v>0</v>
      </c>
      <c r="P1400" s="174">
        <f t="shared" si="491"/>
        <v>0</v>
      </c>
    </row>
    <row r="1401" spans="1:16" ht="31.5" hidden="1" outlineLevel="1">
      <c r="A1401" s="177">
        <f t="shared" si="483"/>
        <v>9</v>
      </c>
      <c r="B1401" s="178" t="str">
        <f t="shared" si="482"/>
        <v>Construction of 1st raising of Ash bund from T.B.L. 258M to 264M at Bhusawal TPS</v>
      </c>
      <c r="C1401" s="40" t="str">
        <f t="shared" si="484"/>
        <v>MERC/CAPEX/20172018/4267</v>
      </c>
      <c r="D1401" s="159">
        <f t="shared" si="484"/>
        <v>43006</v>
      </c>
      <c r="E1401" s="109">
        <f t="shared" si="484"/>
        <v>64.22</v>
      </c>
      <c r="F1401" s="109">
        <f t="shared" si="485"/>
        <v>0</v>
      </c>
      <c r="G1401" s="109">
        <f t="shared" si="486"/>
        <v>0</v>
      </c>
      <c r="H1401" s="109">
        <f t="shared" si="487"/>
        <v>0</v>
      </c>
      <c r="I1401" s="109">
        <f>'F4.2'!AA21</f>
        <v>0</v>
      </c>
      <c r="J1401" s="109">
        <f>'F4.2'!AZ21</f>
        <v>0</v>
      </c>
      <c r="K1401" s="109"/>
      <c r="L1401" s="109"/>
      <c r="M1401" s="109">
        <f t="shared" si="492"/>
        <v>0</v>
      </c>
      <c r="N1401" s="109">
        <f t="shared" si="489"/>
        <v>0</v>
      </c>
      <c r="O1401" s="173">
        <f t="shared" si="490"/>
        <v>0</v>
      </c>
      <c r="P1401" s="174">
        <f t="shared" si="491"/>
        <v>0</v>
      </c>
    </row>
    <row r="1402" spans="1:16" ht="31.5" hidden="1" outlineLevel="1">
      <c r="A1402" s="185">
        <f t="shared" si="483"/>
        <v>9.1</v>
      </c>
      <c r="B1402" s="186" t="str">
        <f t="shared" si="482"/>
        <v>Construction of 1st raising of Ash bund from T.B.L. 258M to 264M at Bhusawal TPS</v>
      </c>
      <c r="C1402" s="45" t="str">
        <f t="shared" si="484"/>
        <v>MERC/CAPEX/20172018/4267</v>
      </c>
      <c r="D1402" s="160">
        <f t="shared" si="484"/>
        <v>43006</v>
      </c>
      <c r="E1402" s="110">
        <f t="shared" si="484"/>
        <v>64.22</v>
      </c>
      <c r="F1402" s="109">
        <f t="shared" si="485"/>
        <v>64.498238246301369</v>
      </c>
      <c r="G1402" s="109">
        <f t="shared" si="486"/>
        <v>64.498238246301369</v>
      </c>
      <c r="H1402" s="110">
        <f t="shared" si="487"/>
        <v>0</v>
      </c>
      <c r="I1402" s="109">
        <f>'F4.2'!AA22</f>
        <v>0</v>
      </c>
      <c r="J1402" s="109">
        <f>'F4.2'!AZ22</f>
        <v>0</v>
      </c>
      <c r="K1402" s="110"/>
      <c r="L1402" s="110"/>
      <c r="M1402" s="110">
        <f t="shared" si="492"/>
        <v>0</v>
      </c>
      <c r="N1402" s="110">
        <f t="shared" si="489"/>
        <v>0</v>
      </c>
      <c r="O1402" s="173">
        <f t="shared" si="490"/>
        <v>0</v>
      </c>
      <c r="P1402" s="174">
        <f t="shared" si="491"/>
        <v>0</v>
      </c>
    </row>
    <row r="1403" spans="1:16" ht="31.5" hidden="1" outlineLevel="1">
      <c r="A1403" s="177">
        <f t="shared" si="483"/>
        <v>10</v>
      </c>
      <c r="B1403" s="178" t="str">
        <f t="shared" si="482"/>
        <v>Augmentation of Ash Evacuation System &amp; Procurement of BCW Pump Motors at Bhusawal &amp; Khaperkheda TPS 500 MW Units</v>
      </c>
      <c r="C1403" s="40" t="str">
        <f t="shared" si="484"/>
        <v>MERC/CAPEX/20172018/4782</v>
      </c>
      <c r="D1403" s="159">
        <f t="shared" si="484"/>
        <v>43067</v>
      </c>
      <c r="E1403" s="109">
        <f t="shared" si="484"/>
        <v>17.439999999999998</v>
      </c>
      <c r="F1403" s="109">
        <f t="shared" si="485"/>
        <v>0</v>
      </c>
      <c r="G1403" s="109">
        <f t="shared" si="486"/>
        <v>0</v>
      </c>
      <c r="H1403" s="109">
        <f t="shared" si="487"/>
        <v>0</v>
      </c>
      <c r="I1403" s="109">
        <f>'F4.2'!AA23</f>
        <v>0</v>
      </c>
      <c r="J1403" s="109">
        <f>'F4.2'!AZ23</f>
        <v>0</v>
      </c>
      <c r="K1403" s="109"/>
      <c r="L1403" s="109"/>
      <c r="M1403" s="109">
        <f t="shared" si="492"/>
        <v>0</v>
      </c>
      <c r="N1403" s="109">
        <f t="shared" si="489"/>
        <v>0</v>
      </c>
      <c r="O1403" s="173">
        <f t="shared" si="490"/>
        <v>0</v>
      </c>
      <c r="P1403" s="174">
        <f t="shared" si="491"/>
        <v>0</v>
      </c>
    </row>
    <row r="1404" spans="1:16" ht="31.5" hidden="1" outlineLevel="1">
      <c r="A1404" s="185">
        <f t="shared" si="483"/>
        <v>10.1</v>
      </c>
      <c r="B1404" s="186" t="str">
        <f t="shared" si="482"/>
        <v>Installation of standby Buffer Hopper parallel to existing pair of buffer hoppers</v>
      </c>
      <c r="C1404" s="45" t="str">
        <f t="shared" si="484"/>
        <v>MERC/CAPEX/20172018/4782</v>
      </c>
      <c r="D1404" s="160">
        <f t="shared" si="484"/>
        <v>43067</v>
      </c>
      <c r="E1404" s="110">
        <f t="shared" si="484"/>
        <v>11.5</v>
      </c>
      <c r="F1404" s="109">
        <f t="shared" si="485"/>
        <v>0</v>
      </c>
      <c r="G1404" s="109">
        <f t="shared" si="486"/>
        <v>0</v>
      </c>
      <c r="H1404" s="110">
        <f t="shared" si="487"/>
        <v>0</v>
      </c>
      <c r="I1404" s="109">
        <f>'F4.2'!AA24</f>
        <v>0</v>
      </c>
      <c r="J1404" s="109">
        <f>'F4.2'!AZ24</f>
        <v>0</v>
      </c>
      <c r="K1404" s="110"/>
      <c r="L1404" s="110"/>
      <c r="M1404" s="110">
        <f t="shared" si="492"/>
        <v>0</v>
      </c>
      <c r="N1404" s="110">
        <f t="shared" si="489"/>
        <v>0</v>
      </c>
      <c r="O1404" s="173">
        <f t="shared" si="490"/>
        <v>0</v>
      </c>
      <c r="P1404" s="174">
        <f t="shared" si="491"/>
        <v>0</v>
      </c>
    </row>
    <row r="1405" spans="1:16" ht="31.5" hidden="1" outlineLevel="1">
      <c r="A1405" s="185">
        <f t="shared" si="483"/>
        <v>10.199999999999999</v>
      </c>
      <c r="B1405" s="186" t="str">
        <f t="shared" si="482"/>
        <v>Installation of additional vacuum pump for every two passes, near to intermediate hopper.</v>
      </c>
      <c r="C1405" s="45" t="str">
        <f t="shared" si="484"/>
        <v>MERC/CAPEX/20172018/4782</v>
      </c>
      <c r="D1405" s="160">
        <f t="shared" si="484"/>
        <v>43067</v>
      </c>
      <c r="E1405" s="110">
        <f t="shared" si="484"/>
        <v>0.6</v>
      </c>
      <c r="F1405" s="109">
        <f t="shared" si="485"/>
        <v>0</v>
      </c>
      <c r="G1405" s="109">
        <f t="shared" si="486"/>
        <v>0</v>
      </c>
      <c r="H1405" s="110">
        <f t="shared" si="487"/>
        <v>0</v>
      </c>
      <c r="I1405" s="109">
        <f>'F4.2'!AA25</f>
        <v>0</v>
      </c>
      <c r="J1405" s="109">
        <f>'F4.2'!AZ25</f>
        <v>0</v>
      </c>
      <c r="K1405" s="110"/>
      <c r="L1405" s="110"/>
      <c r="M1405" s="110">
        <f t="shared" si="492"/>
        <v>0</v>
      </c>
      <c r="N1405" s="110">
        <f t="shared" si="489"/>
        <v>0</v>
      </c>
      <c r="O1405" s="173">
        <f t="shared" si="490"/>
        <v>0</v>
      </c>
      <c r="P1405" s="174">
        <f t="shared" si="491"/>
        <v>0</v>
      </c>
    </row>
    <row r="1406" spans="1:16" ht="63" hidden="1" outlineLevel="1">
      <c r="A1406" s="185">
        <f t="shared" si="483"/>
        <v>10.3</v>
      </c>
      <c r="B1406" s="186" t="str">
        <f t="shared" si="482"/>
        <v>Procurement of 02 Nos of M/s Torishima, Japan make, 350 KW, 6.6KV, Boiler Circulating Water (BCW) Pump Motors (without pump casing) with 02 lots of recommended Electrical &amp; C&amp;I spares for Bhusawal and Khaparkheda TPS 500MW.</v>
      </c>
      <c r="C1406" s="45" t="str">
        <f t="shared" si="484"/>
        <v>MERC/CAPEX/20172018/4782</v>
      </c>
      <c r="D1406" s="160">
        <f t="shared" si="484"/>
        <v>43067</v>
      </c>
      <c r="E1406" s="110">
        <f t="shared" si="484"/>
        <v>4.24</v>
      </c>
      <c r="F1406" s="109">
        <f t="shared" si="485"/>
        <v>4.6696428000000001</v>
      </c>
      <c r="G1406" s="109">
        <f t="shared" si="486"/>
        <v>4.6696428000000001</v>
      </c>
      <c r="H1406" s="110">
        <f t="shared" si="487"/>
        <v>0</v>
      </c>
      <c r="I1406" s="109">
        <f>'F4.2'!AA26</f>
        <v>0</v>
      </c>
      <c r="J1406" s="109">
        <f>'F4.2'!AZ26</f>
        <v>0</v>
      </c>
      <c r="K1406" s="110"/>
      <c r="L1406" s="110"/>
      <c r="M1406" s="110">
        <f t="shared" si="492"/>
        <v>0</v>
      </c>
      <c r="N1406" s="110">
        <f t="shared" si="489"/>
        <v>0</v>
      </c>
      <c r="O1406" s="173">
        <f t="shared" si="490"/>
        <v>0</v>
      </c>
      <c r="P1406" s="174">
        <f t="shared" si="491"/>
        <v>0</v>
      </c>
    </row>
    <row r="1407" spans="1:16" ht="31.5" hidden="1" outlineLevel="1">
      <c r="A1407" s="185">
        <f t="shared" si="483"/>
        <v>10.4</v>
      </c>
      <c r="B1407" s="186" t="str">
        <f t="shared" si="482"/>
        <v>Procurement of complete ACVF drive module comprising of 2 Nos. of Supply and 3 Nos. of  Inverter modules for GEHO pumps</v>
      </c>
      <c r="C1407" s="45" t="str">
        <f t="shared" si="484"/>
        <v>MERC/CAPEX/20172018/4782</v>
      </c>
      <c r="D1407" s="160">
        <f t="shared" si="484"/>
        <v>43067</v>
      </c>
      <c r="E1407" s="110">
        <f t="shared" si="484"/>
        <v>0.95</v>
      </c>
      <c r="F1407" s="109">
        <f t="shared" si="485"/>
        <v>0.92864275500000004</v>
      </c>
      <c r="G1407" s="109">
        <f t="shared" si="486"/>
        <v>0.92864275500000004</v>
      </c>
      <c r="H1407" s="110">
        <f t="shared" si="487"/>
        <v>0</v>
      </c>
      <c r="I1407" s="109">
        <f>'F4.2'!AA27</f>
        <v>0</v>
      </c>
      <c r="J1407" s="109">
        <f>'F4.2'!AZ27</f>
        <v>0</v>
      </c>
      <c r="K1407" s="110"/>
      <c r="L1407" s="110"/>
      <c r="M1407" s="110">
        <f t="shared" si="492"/>
        <v>0</v>
      </c>
      <c r="N1407" s="110">
        <f t="shared" si="489"/>
        <v>0</v>
      </c>
      <c r="O1407" s="173">
        <f t="shared" si="490"/>
        <v>0</v>
      </c>
      <c r="P1407" s="174">
        <f t="shared" si="491"/>
        <v>0</v>
      </c>
    </row>
    <row r="1408" spans="1:16" ht="31.5" hidden="1" outlineLevel="1">
      <c r="A1408" s="185">
        <f t="shared" si="483"/>
        <v>10.5</v>
      </c>
      <c r="B1408" s="186" t="str">
        <f t="shared" si="482"/>
        <v>Supply, erection and commissioning of 24VDC, 100A Float &amp; Float cum Boost Battery Charger with 325Ah Battery Bank for CWPH at BTPS 2x500 MW.</v>
      </c>
      <c r="C1408" s="45" t="str">
        <f t="shared" si="484"/>
        <v>MERC/CAPEX/20172018/4782</v>
      </c>
      <c r="D1408" s="160">
        <f t="shared" si="484"/>
        <v>43067</v>
      </c>
      <c r="E1408" s="110">
        <f t="shared" si="484"/>
        <v>0.15</v>
      </c>
      <c r="F1408" s="109">
        <f t="shared" si="485"/>
        <v>0.157884</v>
      </c>
      <c r="G1408" s="109">
        <f t="shared" si="486"/>
        <v>0.157884</v>
      </c>
      <c r="H1408" s="110">
        <f t="shared" si="487"/>
        <v>0</v>
      </c>
      <c r="I1408" s="109">
        <f>'F4.2'!AA28</f>
        <v>0</v>
      </c>
      <c r="J1408" s="109">
        <f>'F4.2'!AZ28</f>
        <v>0</v>
      </c>
      <c r="K1408" s="110"/>
      <c r="L1408" s="110"/>
      <c r="M1408" s="110">
        <f t="shared" si="492"/>
        <v>0</v>
      </c>
      <c r="N1408" s="110">
        <f t="shared" si="489"/>
        <v>0</v>
      </c>
      <c r="O1408" s="173">
        <f t="shared" si="490"/>
        <v>0</v>
      </c>
      <c r="P1408" s="174">
        <f t="shared" si="491"/>
        <v>0</v>
      </c>
    </row>
    <row r="1409" spans="1:16" ht="15.75" hidden="1" outlineLevel="1">
      <c r="A1409" s="185">
        <f t="shared" si="483"/>
        <v>0</v>
      </c>
      <c r="B1409" s="186" t="str">
        <f t="shared" si="482"/>
        <v xml:space="preserve">IDC </v>
      </c>
      <c r="C1409" s="45" t="str">
        <f t="shared" si="484"/>
        <v>MERC/CAPEX/20172018/4782</v>
      </c>
      <c r="D1409" s="160">
        <f t="shared" si="484"/>
        <v>43067</v>
      </c>
      <c r="E1409" s="110">
        <f t="shared" si="484"/>
        <v>0</v>
      </c>
      <c r="F1409" s="109">
        <f t="shared" si="485"/>
        <v>0</v>
      </c>
      <c r="G1409" s="109">
        <f t="shared" si="486"/>
        <v>0</v>
      </c>
      <c r="H1409" s="110">
        <f t="shared" si="487"/>
        <v>0</v>
      </c>
      <c r="I1409" s="109">
        <f>'F4.2'!AA29</f>
        <v>0</v>
      </c>
      <c r="J1409" s="109">
        <f>'F4.2'!AZ29</f>
        <v>0</v>
      </c>
      <c r="K1409" s="110"/>
      <c r="L1409" s="110"/>
      <c r="M1409" s="110">
        <f t="shared" si="492"/>
        <v>0</v>
      </c>
      <c r="N1409" s="110">
        <f t="shared" si="489"/>
        <v>0</v>
      </c>
      <c r="O1409" s="173">
        <f t="shared" si="490"/>
        <v>0</v>
      </c>
      <c r="P1409" s="174">
        <f t="shared" si="491"/>
        <v>0</v>
      </c>
    </row>
    <row r="1410" spans="1:16" ht="15.75" hidden="1" outlineLevel="1">
      <c r="A1410" s="177">
        <f t="shared" si="483"/>
        <v>11</v>
      </c>
      <c r="B1410" s="178" t="str">
        <f t="shared" si="482"/>
        <v>Various schemes for renovation of colony at Bhusawal TPS</v>
      </c>
      <c r="C1410" s="40" t="str">
        <f t="shared" ref="C1410:E1429" si="493">C1180</f>
        <v>MERC/CAPEX/20172018/0221</v>
      </c>
      <c r="D1410" s="159">
        <f t="shared" si="493"/>
        <v>43143</v>
      </c>
      <c r="E1410" s="109">
        <f t="shared" si="493"/>
        <v>19.334125999999998</v>
      </c>
      <c r="F1410" s="109">
        <f t="shared" si="485"/>
        <v>0</v>
      </c>
      <c r="G1410" s="109">
        <f t="shared" si="486"/>
        <v>0</v>
      </c>
      <c r="H1410" s="109">
        <f t="shared" si="487"/>
        <v>0</v>
      </c>
      <c r="I1410" s="109">
        <f>'F4.2'!AA30</f>
        <v>0</v>
      </c>
      <c r="J1410" s="109">
        <f>'F4.2'!AZ30</f>
        <v>0</v>
      </c>
      <c r="K1410" s="109"/>
      <c r="L1410" s="109"/>
      <c r="M1410" s="109">
        <f t="shared" si="492"/>
        <v>0</v>
      </c>
      <c r="N1410" s="109">
        <f t="shared" si="489"/>
        <v>0</v>
      </c>
      <c r="O1410" s="173">
        <f t="shared" si="490"/>
        <v>0</v>
      </c>
      <c r="P1410" s="174">
        <f t="shared" si="491"/>
        <v>0</v>
      </c>
    </row>
    <row r="1411" spans="1:16" ht="15.75" hidden="1" outlineLevel="1">
      <c r="A1411" s="185">
        <f t="shared" si="483"/>
        <v>11.1</v>
      </c>
      <c r="B1411" s="186" t="str">
        <f t="shared" si="482"/>
        <v>Renovation of staff quarters &amp; related work at BTPS Deepnagar</v>
      </c>
      <c r="C1411" s="45" t="str">
        <f t="shared" si="493"/>
        <v>MERC/CAPEX/20172018/0221</v>
      </c>
      <c r="D1411" s="160">
        <f t="shared" si="493"/>
        <v>43143</v>
      </c>
      <c r="E1411" s="110">
        <f t="shared" si="493"/>
        <v>7.0209999999999999</v>
      </c>
      <c r="F1411" s="109">
        <f t="shared" si="485"/>
        <v>5.45837182</v>
      </c>
      <c r="G1411" s="109">
        <f t="shared" si="486"/>
        <v>5.45837182</v>
      </c>
      <c r="H1411" s="110">
        <f t="shared" si="487"/>
        <v>0</v>
      </c>
      <c r="I1411" s="109">
        <f>'F4.2'!AA31</f>
        <v>0</v>
      </c>
      <c r="J1411" s="109">
        <f>'F4.2'!AZ31</f>
        <v>0</v>
      </c>
      <c r="K1411" s="110"/>
      <c r="L1411" s="110"/>
      <c r="M1411" s="110">
        <f t="shared" si="492"/>
        <v>0</v>
      </c>
      <c r="N1411" s="110">
        <f t="shared" si="489"/>
        <v>0</v>
      </c>
      <c r="O1411" s="173">
        <f t="shared" si="490"/>
        <v>0</v>
      </c>
      <c r="P1411" s="174">
        <f t="shared" si="491"/>
        <v>0</v>
      </c>
    </row>
    <row r="1412" spans="1:16" ht="15.75" hidden="1" outlineLevel="1">
      <c r="A1412" s="185">
        <f t="shared" si="483"/>
        <v>11.2</v>
      </c>
      <c r="B1412" s="186" t="str">
        <f t="shared" si="482"/>
        <v>Colony Internal Roads at BTPS, Deepnagar</v>
      </c>
      <c r="C1412" s="45" t="str">
        <f t="shared" si="493"/>
        <v>MERC/CAPEX/20172018/0221</v>
      </c>
      <c r="D1412" s="160">
        <f t="shared" si="493"/>
        <v>43143</v>
      </c>
      <c r="E1412" s="110">
        <f t="shared" si="493"/>
        <v>3.85</v>
      </c>
      <c r="F1412" s="109">
        <f t="shared" si="485"/>
        <v>3.2500731940000001</v>
      </c>
      <c r="G1412" s="109">
        <f t="shared" si="486"/>
        <v>3.2514022229999999</v>
      </c>
      <c r="H1412" s="110">
        <f t="shared" si="487"/>
        <v>-1.3290289999998706E-3</v>
      </c>
      <c r="I1412" s="109">
        <f>'F4.2'!AA32</f>
        <v>0</v>
      </c>
      <c r="J1412" s="109">
        <f>'F4.2'!AZ32</f>
        <v>0</v>
      </c>
      <c r="K1412" s="110"/>
      <c r="L1412" s="110"/>
      <c r="M1412" s="110">
        <f t="shared" si="492"/>
        <v>0</v>
      </c>
      <c r="N1412" s="110">
        <f t="shared" si="489"/>
        <v>-1.3290289999998706E-3</v>
      </c>
      <c r="O1412" s="173">
        <f t="shared" si="490"/>
        <v>0</v>
      </c>
      <c r="P1412" s="174">
        <f t="shared" si="491"/>
        <v>0</v>
      </c>
    </row>
    <row r="1413" spans="1:16" ht="15.75" hidden="1" outlineLevel="1">
      <c r="A1413" s="185">
        <f t="shared" si="483"/>
        <v>11.3</v>
      </c>
      <c r="B1413" s="186" t="str">
        <f t="shared" si="482"/>
        <v>Water supply , sanitary &amp; drainage works at BTPS, Deepnagar</v>
      </c>
      <c r="C1413" s="45" t="str">
        <f t="shared" si="493"/>
        <v>MERC/CAPEX/20172018/0221</v>
      </c>
      <c r="D1413" s="160">
        <f t="shared" si="493"/>
        <v>43143</v>
      </c>
      <c r="E1413" s="110">
        <f t="shared" si="493"/>
        <v>7.3</v>
      </c>
      <c r="F1413" s="109">
        <f t="shared" si="485"/>
        <v>5.8360794</v>
      </c>
      <c r="G1413" s="109">
        <f t="shared" si="486"/>
        <v>5.8108501159999992</v>
      </c>
      <c r="H1413" s="110">
        <f t="shared" si="487"/>
        <v>2.5229284000000796E-2</v>
      </c>
      <c r="I1413" s="109">
        <f>'F4.2'!AA33</f>
        <v>0</v>
      </c>
      <c r="J1413" s="109">
        <f>'F4.2'!AZ33</f>
        <v>0</v>
      </c>
      <c r="K1413" s="110"/>
      <c r="L1413" s="110"/>
      <c r="M1413" s="110">
        <f t="shared" si="492"/>
        <v>0</v>
      </c>
      <c r="N1413" s="110">
        <f t="shared" si="489"/>
        <v>2.5229284000000796E-2</v>
      </c>
      <c r="O1413" s="173">
        <f t="shared" si="490"/>
        <v>0</v>
      </c>
      <c r="P1413" s="174">
        <f t="shared" si="491"/>
        <v>0</v>
      </c>
    </row>
    <row r="1414" spans="1:16" ht="15.75" hidden="1" outlineLevel="1">
      <c r="A1414" s="185">
        <f t="shared" si="483"/>
        <v>11.4</v>
      </c>
      <c r="B1414" s="186" t="str">
        <f t="shared" si="482"/>
        <v>Plinth protection to existing buildings at BTPS, Deepnagar</v>
      </c>
      <c r="C1414" s="45" t="str">
        <f t="shared" si="493"/>
        <v>MERC/CAPEX/20172018/0221</v>
      </c>
      <c r="D1414" s="160">
        <f t="shared" si="493"/>
        <v>43143</v>
      </c>
      <c r="E1414" s="110">
        <f t="shared" si="493"/>
        <v>1.1631259999999999</v>
      </c>
      <c r="F1414" s="109">
        <f t="shared" si="485"/>
        <v>0.91823160000000004</v>
      </c>
      <c r="G1414" s="109">
        <f t="shared" si="486"/>
        <v>0.91823162200000008</v>
      </c>
      <c r="H1414" s="110">
        <f t="shared" si="487"/>
        <v>-2.2000000043931323E-8</v>
      </c>
      <c r="I1414" s="109">
        <f>'F4.2'!AA34</f>
        <v>0</v>
      </c>
      <c r="J1414" s="109">
        <f>'F4.2'!AZ34</f>
        <v>0</v>
      </c>
      <c r="K1414" s="110"/>
      <c r="L1414" s="110"/>
      <c r="M1414" s="110">
        <f t="shared" si="492"/>
        <v>0</v>
      </c>
      <c r="N1414" s="110">
        <f t="shared" si="489"/>
        <v>-2.2000000043931323E-8</v>
      </c>
      <c r="O1414" s="173">
        <f t="shared" si="490"/>
        <v>0</v>
      </c>
      <c r="P1414" s="174">
        <f t="shared" si="491"/>
        <v>0</v>
      </c>
    </row>
    <row r="1415" spans="1:16" ht="47.25" hidden="1" outlineLevel="1">
      <c r="A1415" s="177">
        <f t="shared" si="483"/>
        <v>12</v>
      </c>
      <c r="B1415" s="178" t="str">
        <f t="shared" si="482"/>
        <v>Pipeline from River Water Pump House (RWPH) to aquaduct over Bhogawati River and Other allied power house road works under DPR scheme at BTPS, Bhusawal</v>
      </c>
      <c r="C1415" s="40" t="str">
        <f t="shared" si="493"/>
        <v>MERC/CAPEX/2018-2019/0104</v>
      </c>
      <c r="D1415" s="159">
        <f t="shared" si="493"/>
        <v>43559</v>
      </c>
      <c r="E1415" s="109">
        <f t="shared" si="493"/>
        <v>13.1172</v>
      </c>
      <c r="F1415" s="109">
        <f t="shared" si="485"/>
        <v>0</v>
      </c>
      <c r="G1415" s="109">
        <f t="shared" si="486"/>
        <v>0</v>
      </c>
      <c r="H1415" s="109">
        <f t="shared" si="487"/>
        <v>0</v>
      </c>
      <c r="I1415" s="109">
        <f>'F4.2'!AA35</f>
        <v>0</v>
      </c>
      <c r="J1415" s="109">
        <f>'F4.2'!AZ35</f>
        <v>0</v>
      </c>
      <c r="K1415" s="109"/>
      <c r="L1415" s="109"/>
      <c r="M1415" s="109">
        <f t="shared" si="492"/>
        <v>0</v>
      </c>
      <c r="N1415" s="109">
        <f t="shared" si="489"/>
        <v>0</v>
      </c>
      <c r="O1415" s="173">
        <f t="shared" si="490"/>
        <v>0</v>
      </c>
      <c r="P1415" s="174">
        <f t="shared" si="491"/>
        <v>0</v>
      </c>
    </row>
    <row r="1416" spans="1:16" ht="47.25" hidden="1" outlineLevel="1">
      <c r="A1416" s="263">
        <f t="shared" si="483"/>
        <v>12.1</v>
      </c>
      <c r="B1416" s="264" t="str">
        <f t="shared" si="482"/>
        <v>Providing supplying laying, jointing, testing and commissioning of 1650 mm Ø ID 8 mm thick M.S. pipeline for raw water supply from RWPH to aquaduct over Bhogawati river at, BTPS, Bhusawal.</v>
      </c>
      <c r="C1416" s="45" t="str">
        <f t="shared" si="493"/>
        <v>MERC/CAPEX/2018-2019/0104</v>
      </c>
      <c r="D1416" s="160">
        <f t="shared" si="493"/>
        <v>43559</v>
      </c>
      <c r="E1416" s="110">
        <f t="shared" si="493"/>
        <v>7.2569999999999997</v>
      </c>
      <c r="F1416" s="109">
        <f t="shared" si="485"/>
        <v>0</v>
      </c>
      <c r="G1416" s="109">
        <f t="shared" si="486"/>
        <v>0</v>
      </c>
      <c r="H1416" s="110">
        <f t="shared" si="487"/>
        <v>0</v>
      </c>
      <c r="I1416" s="109">
        <f>'F4.2'!AA36</f>
        <v>0</v>
      </c>
      <c r="J1416" s="109">
        <f>'F4.2'!AZ36</f>
        <v>0</v>
      </c>
      <c r="K1416" s="110"/>
      <c r="L1416" s="110"/>
      <c r="M1416" s="110">
        <f t="shared" si="492"/>
        <v>0</v>
      </c>
      <c r="N1416" s="110">
        <f t="shared" si="489"/>
        <v>0</v>
      </c>
      <c r="O1416" s="173">
        <f t="shared" si="490"/>
        <v>0</v>
      </c>
      <c r="P1416" s="174">
        <f t="shared" si="491"/>
        <v>0</v>
      </c>
    </row>
    <row r="1417" spans="1:16" ht="31.5" hidden="1" outlineLevel="1">
      <c r="A1417" s="263">
        <f t="shared" si="483"/>
        <v>12.2</v>
      </c>
      <c r="B1417" s="264" t="str">
        <f t="shared" si="482"/>
        <v>Construction of WBM and Bituminous road along inlet &amp; outlet canals and concreate road along periphery of Major store at BTPS, Bhusawal.</v>
      </c>
      <c r="C1417" s="45" t="str">
        <f t="shared" si="493"/>
        <v>MERC/CAPEX/2018-2019/0104</v>
      </c>
      <c r="D1417" s="160">
        <f t="shared" si="493"/>
        <v>43559</v>
      </c>
      <c r="E1417" s="110">
        <f t="shared" si="493"/>
        <v>4.22</v>
      </c>
      <c r="F1417" s="109">
        <f t="shared" si="485"/>
        <v>3.8304708600000001</v>
      </c>
      <c r="G1417" s="109">
        <f t="shared" si="486"/>
        <v>3.8304708869999997</v>
      </c>
      <c r="H1417" s="110">
        <f t="shared" si="487"/>
        <v>-2.6999999569454758E-8</v>
      </c>
      <c r="I1417" s="109">
        <f>'F4.2'!AA37</f>
        <v>0</v>
      </c>
      <c r="J1417" s="109">
        <f>'F4.2'!AZ37</f>
        <v>0</v>
      </c>
      <c r="K1417" s="110"/>
      <c r="L1417" s="110"/>
      <c r="M1417" s="110">
        <f t="shared" si="492"/>
        <v>0</v>
      </c>
      <c r="N1417" s="110">
        <f t="shared" si="489"/>
        <v>-2.6999999569454758E-8</v>
      </c>
      <c r="O1417" s="173">
        <f t="shared" si="490"/>
        <v>0</v>
      </c>
      <c r="P1417" s="174">
        <f t="shared" si="491"/>
        <v>0</v>
      </c>
    </row>
    <row r="1418" spans="1:16" ht="31.5" hidden="1" outlineLevel="1">
      <c r="A1418" s="185">
        <f t="shared" si="483"/>
        <v>12.3</v>
      </c>
      <c r="B1418" s="186" t="str">
        <f t="shared" si="482"/>
        <v>Work of construction of self-supporting steel roofing system for a major store godown shed of span 25M at BTPS, Deepnagar.</v>
      </c>
      <c r="C1418" s="45" t="str">
        <f t="shared" si="493"/>
        <v>MERC/CAPEX/2018-2019/0104</v>
      </c>
      <c r="D1418" s="160">
        <f t="shared" si="493"/>
        <v>43559</v>
      </c>
      <c r="E1418" s="110">
        <f t="shared" si="493"/>
        <v>1.6401999999999999</v>
      </c>
      <c r="F1418" s="109">
        <f t="shared" si="485"/>
        <v>0.27</v>
      </c>
      <c r="G1418" s="109">
        <f t="shared" si="486"/>
        <v>1.6376399460000002</v>
      </c>
      <c r="H1418" s="110">
        <f t="shared" si="487"/>
        <v>-1.3676399460000002</v>
      </c>
      <c r="I1418" s="109">
        <f>'F4.2'!AA38</f>
        <v>0</v>
      </c>
      <c r="J1418" s="109">
        <f>'F4.2'!AZ38</f>
        <v>0</v>
      </c>
      <c r="K1418" s="110"/>
      <c r="L1418" s="110"/>
      <c r="M1418" s="110">
        <f t="shared" si="492"/>
        <v>0</v>
      </c>
      <c r="N1418" s="110">
        <f t="shared" si="489"/>
        <v>-1.3676399460000002</v>
      </c>
      <c r="O1418" s="173">
        <f t="shared" si="490"/>
        <v>0</v>
      </c>
      <c r="P1418" s="174">
        <f t="shared" si="491"/>
        <v>0</v>
      </c>
    </row>
    <row r="1419" spans="1:16" ht="15.75" hidden="1" outlineLevel="1">
      <c r="A1419" s="263">
        <f t="shared" si="483"/>
        <v>0</v>
      </c>
      <c r="B1419" s="264" t="str">
        <f t="shared" si="482"/>
        <v>IDC</v>
      </c>
      <c r="C1419" s="45" t="str">
        <f t="shared" si="493"/>
        <v>MERC/CAPEX/2018-2019/0104</v>
      </c>
      <c r="D1419" s="160">
        <f t="shared" si="493"/>
        <v>43559</v>
      </c>
      <c r="E1419" s="110">
        <f t="shared" si="493"/>
        <v>0</v>
      </c>
      <c r="F1419" s="109">
        <f t="shared" si="485"/>
        <v>0.14917520000000001</v>
      </c>
      <c r="G1419" s="109">
        <f t="shared" si="486"/>
        <v>0.14917520000000001</v>
      </c>
      <c r="H1419" s="110">
        <f t="shared" si="487"/>
        <v>0</v>
      </c>
      <c r="I1419" s="109">
        <f>'F4.2'!AA39</f>
        <v>0</v>
      </c>
      <c r="J1419" s="109">
        <f>'F4.2'!AZ39</f>
        <v>0</v>
      </c>
      <c r="K1419" s="110"/>
      <c r="L1419" s="110"/>
      <c r="M1419" s="110">
        <f t="shared" si="492"/>
        <v>0</v>
      </c>
      <c r="N1419" s="110">
        <f t="shared" si="489"/>
        <v>0</v>
      </c>
      <c r="O1419" s="173">
        <f t="shared" si="490"/>
        <v>0</v>
      </c>
      <c r="P1419" s="174">
        <f t="shared" si="491"/>
        <v>0</v>
      </c>
    </row>
    <row r="1420" spans="1:16" ht="47.25" hidden="1" outlineLevel="1">
      <c r="A1420" s="177">
        <f t="shared" si="483"/>
        <v>13</v>
      </c>
      <c r="B1420" s="178" t="str">
        <f t="shared" ref="B1420:B1451" si="494">B1190</f>
        <v>Supply, erection, commissioning &amp; site testing of 220 V, 2035 AH, Station Battery Sets (4 Nos.) and 24 V, 2250 AH, SG/TG &amp; BOP Battery Sets (8 Nos.) for U# 4 &amp; 5 along with accessories at 2 x 500 MW BTPS, Bhusawal</v>
      </c>
      <c r="C1420" s="40" t="str">
        <f t="shared" si="493"/>
        <v>MERC/CAPEX/2017-2018/1226</v>
      </c>
      <c r="D1420" s="159">
        <f t="shared" si="493"/>
        <v>43322</v>
      </c>
      <c r="E1420" s="109">
        <f t="shared" si="493"/>
        <v>11.59</v>
      </c>
      <c r="F1420" s="109">
        <f t="shared" si="485"/>
        <v>0</v>
      </c>
      <c r="G1420" s="109">
        <f t="shared" si="486"/>
        <v>0</v>
      </c>
      <c r="H1420" s="109">
        <f t="shared" si="487"/>
        <v>0</v>
      </c>
      <c r="I1420" s="109">
        <f>'F4.2'!AA40</f>
        <v>0</v>
      </c>
      <c r="J1420" s="109">
        <f>'F4.2'!AZ40</f>
        <v>0</v>
      </c>
      <c r="K1420" s="109"/>
      <c r="L1420" s="109"/>
      <c r="M1420" s="109">
        <f t="shared" si="492"/>
        <v>0</v>
      </c>
      <c r="N1420" s="109">
        <f t="shared" si="489"/>
        <v>0</v>
      </c>
      <c r="O1420" s="173">
        <f t="shared" si="490"/>
        <v>0</v>
      </c>
      <c r="P1420" s="174">
        <f t="shared" si="491"/>
        <v>0</v>
      </c>
    </row>
    <row r="1421" spans="1:16" ht="47.25" hidden="1" outlineLevel="1">
      <c r="A1421" s="185">
        <f t="shared" si="483"/>
        <v>13.1</v>
      </c>
      <c r="B1421" s="186" t="str">
        <f t="shared" si="494"/>
        <v>Supply, erection, commissioning &amp; site testing of 220V, 2035 AH Station Battery Sets (02 Nos.) and 24V, 2250AH, SG/TG &amp; BOP Battery Set (04 Nos.) along with accessories for Unit No.5 at BTPS 2x500MW.</v>
      </c>
      <c r="C1421" s="45" t="str">
        <f t="shared" si="493"/>
        <v>MERC/CAPEX/2017-2018/1226</v>
      </c>
      <c r="D1421" s="160">
        <f t="shared" si="493"/>
        <v>43322</v>
      </c>
      <c r="E1421" s="110">
        <f t="shared" si="493"/>
        <v>5.7949999999999999</v>
      </c>
      <c r="F1421" s="109">
        <f t="shared" si="485"/>
        <v>6.3739579500000003</v>
      </c>
      <c r="G1421" s="109">
        <f t="shared" si="486"/>
        <v>6.3739579500000003</v>
      </c>
      <c r="H1421" s="110">
        <f t="shared" si="487"/>
        <v>0</v>
      </c>
      <c r="I1421" s="109">
        <f>'F4.2'!AA41</f>
        <v>0</v>
      </c>
      <c r="J1421" s="109">
        <f>'F4.2'!AZ41</f>
        <v>0</v>
      </c>
      <c r="K1421" s="110"/>
      <c r="L1421" s="110"/>
      <c r="M1421" s="110">
        <f t="shared" si="492"/>
        <v>0</v>
      </c>
      <c r="N1421" s="110">
        <f t="shared" si="489"/>
        <v>0</v>
      </c>
      <c r="O1421" s="173">
        <f t="shared" si="490"/>
        <v>0</v>
      </c>
      <c r="P1421" s="174">
        <f t="shared" si="491"/>
        <v>0</v>
      </c>
    </row>
    <row r="1422" spans="1:16" ht="47.25" hidden="1" outlineLevel="1">
      <c r="A1422" s="185">
        <f t="shared" ref="A1422:A1453" si="495">A1192</f>
        <v>13.2</v>
      </c>
      <c r="B1422" s="186" t="str">
        <f t="shared" si="494"/>
        <v>Supply, erection, commissioning &amp; site testing of 220V, 2035 AH Station Battery Sets (02 Nos.) and 24V, 2250AH, SG/TG &amp; BOP Battery Set (04 Nos.) along with accessories for Unit No.4 at BTPS 2x500MW.</v>
      </c>
      <c r="C1422" s="45" t="str">
        <f t="shared" si="493"/>
        <v>MERC/CAPEX/2017-2018/1226</v>
      </c>
      <c r="D1422" s="160">
        <f t="shared" si="493"/>
        <v>43322</v>
      </c>
      <c r="E1422" s="110">
        <f t="shared" si="493"/>
        <v>5.7949999999999999</v>
      </c>
      <c r="F1422" s="109">
        <f t="shared" ref="F1422:F1453" si="496">F1192+I1192</f>
        <v>6.3227326000000001</v>
      </c>
      <c r="G1422" s="109">
        <f t="shared" ref="G1422:G1453" si="497">G1192+M1192</f>
        <v>6.3227326000000001</v>
      </c>
      <c r="H1422" s="110">
        <f t="shared" si="487"/>
        <v>0</v>
      </c>
      <c r="I1422" s="109">
        <f>'F4.2'!AA42</f>
        <v>0</v>
      </c>
      <c r="J1422" s="109">
        <f>'F4.2'!AZ42</f>
        <v>0</v>
      </c>
      <c r="K1422" s="110"/>
      <c r="L1422" s="110"/>
      <c r="M1422" s="110">
        <f t="shared" si="492"/>
        <v>0</v>
      </c>
      <c r="N1422" s="110">
        <f t="shared" si="489"/>
        <v>0</v>
      </c>
      <c r="O1422" s="173">
        <f t="shared" si="490"/>
        <v>0</v>
      </c>
      <c r="P1422" s="174">
        <f t="shared" si="491"/>
        <v>0</v>
      </c>
    </row>
    <row r="1423" spans="1:16" ht="31.5" hidden="1" outlineLevel="1">
      <c r="A1423" s="177">
        <f t="shared" si="495"/>
        <v>15</v>
      </c>
      <c r="B1423" s="178" t="str">
        <f t="shared" si="494"/>
        <v>Flue Gas Desulphurization (FGD) System for 500 MW Units (Total 8 Nos) of MSPGCL</v>
      </c>
      <c r="C1423" s="40" t="str">
        <f t="shared" si="493"/>
        <v>MERC/CAPEX/2020-2021/WFH/SBR/45</v>
      </c>
      <c r="D1423" s="159">
        <f t="shared" si="493"/>
        <v>44232</v>
      </c>
      <c r="E1423" s="109">
        <f t="shared" si="493"/>
        <v>869.5</v>
      </c>
      <c r="F1423" s="109">
        <f t="shared" si="496"/>
        <v>0</v>
      </c>
      <c r="G1423" s="109">
        <f t="shared" si="497"/>
        <v>0</v>
      </c>
      <c r="H1423" s="109">
        <f t="shared" si="487"/>
        <v>0</v>
      </c>
      <c r="I1423" s="109">
        <f>'F4.2'!AA43</f>
        <v>0</v>
      </c>
      <c r="J1423" s="109">
        <f>'F4.2'!AZ43</f>
        <v>0</v>
      </c>
      <c r="K1423" s="109"/>
      <c r="L1423" s="109"/>
      <c r="M1423" s="109">
        <f t="shared" si="492"/>
        <v>0</v>
      </c>
      <c r="N1423" s="109">
        <f t="shared" si="489"/>
        <v>0</v>
      </c>
      <c r="O1423" s="173">
        <f t="shared" si="490"/>
        <v>0</v>
      </c>
      <c r="P1423" s="174">
        <f t="shared" si="491"/>
        <v>0</v>
      </c>
    </row>
    <row r="1424" spans="1:16" ht="31.5" hidden="1" outlineLevel="1">
      <c r="A1424" s="194">
        <f t="shared" si="495"/>
        <v>15.1</v>
      </c>
      <c r="B1424" s="195" t="str">
        <f t="shared" si="494"/>
        <v>Flue Gas Desulphurization (FGD) System for Bhusawal Unit 4-5</v>
      </c>
      <c r="C1424" s="49" t="str">
        <f t="shared" si="493"/>
        <v>MERC/CAPEX/2020-2021/WFH/SBR/45</v>
      </c>
      <c r="D1424" s="160">
        <f t="shared" si="493"/>
        <v>44232</v>
      </c>
      <c r="E1424" s="111">
        <f t="shared" si="493"/>
        <v>830.4</v>
      </c>
      <c r="F1424" s="109">
        <f t="shared" si="496"/>
        <v>849.16000000000008</v>
      </c>
      <c r="G1424" s="109">
        <f t="shared" si="497"/>
        <v>849.16000000000008</v>
      </c>
      <c r="H1424" s="111">
        <f t="shared" si="487"/>
        <v>0</v>
      </c>
      <c r="I1424" s="109">
        <f>'F4.2'!AA44</f>
        <v>0</v>
      </c>
      <c r="J1424" s="109">
        <f>'F4.2'!AZ44</f>
        <v>0</v>
      </c>
      <c r="K1424" s="111"/>
      <c r="L1424" s="111"/>
      <c r="M1424" s="111">
        <f t="shared" si="492"/>
        <v>0</v>
      </c>
      <c r="N1424" s="111">
        <f t="shared" si="489"/>
        <v>0</v>
      </c>
      <c r="O1424" s="173">
        <f t="shared" si="490"/>
        <v>0</v>
      </c>
      <c r="P1424" s="174">
        <f t="shared" si="491"/>
        <v>0</v>
      </c>
    </row>
    <row r="1425" spans="1:16" ht="31.5" hidden="1" outlineLevel="1">
      <c r="A1425" s="194">
        <f t="shared" si="495"/>
        <v>0</v>
      </c>
      <c r="B1425" s="199" t="str">
        <f t="shared" si="494"/>
        <v>IDC</v>
      </c>
      <c r="C1425" s="49" t="str">
        <f t="shared" si="493"/>
        <v>MERC/CAPEX/2020-2021/WFH/SBR/45</v>
      </c>
      <c r="D1425" s="160">
        <f t="shared" si="493"/>
        <v>44232</v>
      </c>
      <c r="E1425" s="111">
        <f t="shared" si="493"/>
        <v>39.1</v>
      </c>
      <c r="F1425" s="109">
        <f t="shared" si="496"/>
        <v>0</v>
      </c>
      <c r="G1425" s="109">
        <f t="shared" si="497"/>
        <v>0</v>
      </c>
      <c r="H1425" s="111">
        <f t="shared" si="487"/>
        <v>0</v>
      </c>
      <c r="I1425" s="109">
        <f>'F4.2'!AA45</f>
        <v>0</v>
      </c>
      <c r="J1425" s="109">
        <f>'F4.2'!AZ45</f>
        <v>0</v>
      </c>
      <c r="K1425" s="111"/>
      <c r="L1425" s="111"/>
      <c r="M1425" s="111">
        <f t="shared" si="492"/>
        <v>0</v>
      </c>
      <c r="N1425" s="111">
        <f t="shared" si="489"/>
        <v>0</v>
      </c>
      <c r="O1425" s="173">
        <f t="shared" si="490"/>
        <v>0</v>
      </c>
      <c r="P1425" s="174">
        <f t="shared" si="491"/>
        <v>0</v>
      </c>
    </row>
    <row r="1426" spans="1:16" ht="31.5" hidden="1" outlineLevel="1">
      <c r="A1426" s="177">
        <f t="shared" si="495"/>
        <v>16</v>
      </c>
      <c r="B1426" s="178" t="str">
        <f t="shared" si="494"/>
        <v>Procurement of two BFP Cartridges &amp; one rotor of Turbine driven BFP &amp; at 500MW BTPS, Bhusawal</v>
      </c>
      <c r="C1426" s="40" t="str">
        <f t="shared" si="493"/>
        <v>MERC/CAPEX/2020-2021/WFO/SBR/49</v>
      </c>
      <c r="D1426" s="159">
        <f t="shared" si="493"/>
        <v>44263</v>
      </c>
      <c r="E1426" s="109">
        <f t="shared" si="493"/>
        <v>10.520000000000001</v>
      </c>
      <c r="F1426" s="109">
        <f t="shared" si="496"/>
        <v>0</v>
      </c>
      <c r="G1426" s="109">
        <f t="shared" si="497"/>
        <v>0</v>
      </c>
      <c r="H1426" s="109">
        <f t="shared" si="487"/>
        <v>0</v>
      </c>
      <c r="I1426" s="109">
        <f>'F4.2'!AA46</f>
        <v>0</v>
      </c>
      <c r="J1426" s="109">
        <f>'F4.2'!AZ46</f>
        <v>0</v>
      </c>
      <c r="K1426" s="109"/>
      <c r="L1426" s="109"/>
      <c r="M1426" s="109">
        <f t="shared" si="492"/>
        <v>0</v>
      </c>
      <c r="N1426" s="109">
        <f t="shared" si="489"/>
        <v>0</v>
      </c>
      <c r="O1426" s="173">
        <f t="shared" si="490"/>
        <v>0</v>
      </c>
      <c r="P1426" s="174">
        <f t="shared" si="491"/>
        <v>0</v>
      </c>
    </row>
    <row r="1427" spans="1:16" ht="31.5" hidden="1" outlineLevel="1">
      <c r="A1427" s="194">
        <f t="shared" si="495"/>
        <v>16.100000000000001</v>
      </c>
      <c r="B1427" s="199" t="str">
        <f t="shared" si="494"/>
        <v>Procurement of two BFP Cartridges at 500MW BTPS, Bhusawal</v>
      </c>
      <c r="C1427" s="49" t="str">
        <f t="shared" si="493"/>
        <v>MERC/CAPEX/2020-2021/WFO/SBR/49</v>
      </c>
      <c r="D1427" s="160">
        <f t="shared" si="493"/>
        <v>44263</v>
      </c>
      <c r="E1427" s="111">
        <f t="shared" si="493"/>
        <v>3.84</v>
      </c>
      <c r="F1427" s="109">
        <f t="shared" si="496"/>
        <v>2.2399997760000003</v>
      </c>
      <c r="G1427" s="109">
        <f t="shared" si="497"/>
        <v>2.2399997760000003</v>
      </c>
      <c r="H1427" s="111">
        <f t="shared" si="487"/>
        <v>0</v>
      </c>
      <c r="I1427" s="109">
        <f>'F4.2'!AA47</f>
        <v>0</v>
      </c>
      <c r="J1427" s="109">
        <f>'F4.2'!AZ47</f>
        <v>0</v>
      </c>
      <c r="K1427" s="111"/>
      <c r="L1427" s="111"/>
      <c r="M1427" s="111">
        <f t="shared" si="492"/>
        <v>0</v>
      </c>
      <c r="N1427" s="111">
        <f t="shared" si="489"/>
        <v>0</v>
      </c>
      <c r="O1427" s="173">
        <f t="shared" si="490"/>
        <v>0</v>
      </c>
      <c r="P1427" s="174">
        <f t="shared" si="491"/>
        <v>0</v>
      </c>
    </row>
    <row r="1428" spans="1:16" ht="31.5" hidden="1" outlineLevel="1">
      <c r="A1428" s="194">
        <f t="shared" si="495"/>
        <v>16.2</v>
      </c>
      <c r="B1428" s="199" t="str">
        <f t="shared" si="494"/>
        <v>Procurement of one rotor of Turbine driven BFP at 500MW BTPS, Bhusawal</v>
      </c>
      <c r="C1428" s="49" t="str">
        <f t="shared" si="493"/>
        <v>MERC/CAPEX/2020-2021/WFO/SBR/49</v>
      </c>
      <c r="D1428" s="160">
        <f t="shared" si="493"/>
        <v>44263</v>
      </c>
      <c r="E1428" s="111">
        <f t="shared" si="493"/>
        <v>6.46</v>
      </c>
      <c r="F1428" s="109">
        <f t="shared" si="496"/>
        <v>7.6135872999999998</v>
      </c>
      <c r="G1428" s="109">
        <f t="shared" si="497"/>
        <v>7.6135872999999998</v>
      </c>
      <c r="H1428" s="111">
        <f t="shared" si="487"/>
        <v>0</v>
      </c>
      <c r="I1428" s="109">
        <f>'F4.2'!AA48</f>
        <v>0</v>
      </c>
      <c r="J1428" s="109">
        <f>'F4.2'!AZ48</f>
        <v>0</v>
      </c>
      <c r="K1428" s="111"/>
      <c r="L1428" s="111"/>
      <c r="M1428" s="111">
        <f t="shared" si="492"/>
        <v>0</v>
      </c>
      <c r="N1428" s="111">
        <f t="shared" si="489"/>
        <v>0</v>
      </c>
      <c r="O1428" s="173">
        <f t="shared" si="490"/>
        <v>0</v>
      </c>
      <c r="P1428" s="174">
        <f t="shared" si="491"/>
        <v>0</v>
      </c>
    </row>
    <row r="1429" spans="1:16" ht="31.5" hidden="1" outlineLevel="1">
      <c r="A1429" s="194">
        <f t="shared" si="495"/>
        <v>0</v>
      </c>
      <c r="B1429" s="199" t="str">
        <f t="shared" si="494"/>
        <v>IDC</v>
      </c>
      <c r="C1429" s="49" t="str">
        <f t="shared" si="493"/>
        <v>MERC/CAPEX/2020-2021/WFO/SBR/49</v>
      </c>
      <c r="D1429" s="160">
        <f t="shared" si="493"/>
        <v>44263</v>
      </c>
      <c r="E1429" s="111">
        <f t="shared" si="493"/>
        <v>0.22</v>
      </c>
      <c r="F1429" s="109">
        <f t="shared" si="496"/>
        <v>0</v>
      </c>
      <c r="G1429" s="109">
        <f t="shared" si="497"/>
        <v>0</v>
      </c>
      <c r="H1429" s="111">
        <f t="shared" si="487"/>
        <v>0</v>
      </c>
      <c r="I1429" s="109">
        <f>'F4.2'!AA49</f>
        <v>0</v>
      </c>
      <c r="J1429" s="109">
        <f>'F4.2'!AZ49</f>
        <v>0</v>
      </c>
      <c r="K1429" s="111"/>
      <c r="L1429" s="111"/>
      <c r="M1429" s="111">
        <f t="shared" si="492"/>
        <v>0</v>
      </c>
      <c r="N1429" s="111">
        <f t="shared" si="489"/>
        <v>0</v>
      </c>
      <c r="O1429" s="173">
        <f t="shared" si="490"/>
        <v>0</v>
      </c>
      <c r="P1429" s="174">
        <f t="shared" si="491"/>
        <v>0</v>
      </c>
    </row>
    <row r="1430" spans="1:16" ht="31.5" hidden="1" outlineLevel="1">
      <c r="A1430" s="177">
        <f t="shared" si="495"/>
        <v>17</v>
      </c>
      <c r="B1430" s="178" t="str">
        <f t="shared" si="494"/>
        <v>CHP Improvement Schemes at 2X500MW, BTPS, Bhusawal</v>
      </c>
      <c r="C1430" s="40" t="str">
        <f t="shared" ref="C1430:E1449" si="498">C1200</f>
        <v>MERC/CAPEX/2020-2021/WFH/SBR/09</v>
      </c>
      <c r="D1430" s="159">
        <f t="shared" si="498"/>
        <v>44357</v>
      </c>
      <c r="E1430" s="109">
        <f t="shared" si="498"/>
        <v>21.22</v>
      </c>
      <c r="F1430" s="109">
        <f t="shared" si="496"/>
        <v>0</v>
      </c>
      <c r="G1430" s="109">
        <f t="shared" si="497"/>
        <v>0</v>
      </c>
      <c r="H1430" s="109">
        <f t="shared" si="487"/>
        <v>0</v>
      </c>
      <c r="I1430" s="109">
        <f>'F4.2'!AA50</f>
        <v>0</v>
      </c>
      <c r="J1430" s="109">
        <f>'F4.2'!AZ50</f>
        <v>0</v>
      </c>
      <c r="K1430" s="109"/>
      <c r="L1430" s="109"/>
      <c r="M1430" s="109">
        <f t="shared" si="492"/>
        <v>0</v>
      </c>
      <c r="N1430" s="109">
        <f t="shared" si="489"/>
        <v>0</v>
      </c>
      <c r="O1430" s="173">
        <f t="shared" si="490"/>
        <v>0</v>
      </c>
      <c r="P1430" s="174">
        <f t="shared" si="491"/>
        <v>0</v>
      </c>
    </row>
    <row r="1431" spans="1:16" ht="31.5" hidden="1" outlineLevel="1">
      <c r="A1431" s="194">
        <f t="shared" si="495"/>
        <v>17.100000000000001</v>
      </c>
      <c r="B1431" s="199" t="str">
        <f t="shared" si="494"/>
        <v>Revamping of Apron Feeder in CHP at 2X500MW, BTPS</v>
      </c>
      <c r="C1431" s="49" t="str">
        <f t="shared" si="498"/>
        <v>MERC/CAPEX/2020-2021/WFH/SBR/09</v>
      </c>
      <c r="D1431" s="160">
        <f t="shared" si="498"/>
        <v>44357</v>
      </c>
      <c r="E1431" s="111">
        <f t="shared" si="498"/>
        <v>4.67</v>
      </c>
      <c r="F1431" s="109">
        <f t="shared" si="496"/>
        <v>4.6492000000000004</v>
      </c>
      <c r="G1431" s="109">
        <f t="shared" si="497"/>
        <v>4.6492000000000004</v>
      </c>
      <c r="H1431" s="111">
        <f t="shared" si="487"/>
        <v>0</v>
      </c>
      <c r="I1431" s="109">
        <f>'F4.2'!AA51</f>
        <v>0</v>
      </c>
      <c r="J1431" s="109">
        <f>'F4.2'!AZ51</f>
        <v>0</v>
      </c>
      <c r="K1431" s="111"/>
      <c r="L1431" s="111"/>
      <c r="M1431" s="111">
        <f t="shared" si="492"/>
        <v>0</v>
      </c>
      <c r="N1431" s="111">
        <f t="shared" si="489"/>
        <v>0</v>
      </c>
      <c r="O1431" s="173">
        <f t="shared" si="490"/>
        <v>0</v>
      </c>
      <c r="P1431" s="174">
        <f t="shared" si="491"/>
        <v>0</v>
      </c>
    </row>
    <row r="1432" spans="1:16" ht="31.5" hidden="1" outlineLevel="1">
      <c r="A1432" s="194">
        <f t="shared" si="495"/>
        <v>17.2</v>
      </c>
      <c r="B1432" s="199" t="str">
        <f t="shared" si="494"/>
        <v>Design, engineering, manufacturing, supply, Erection and commissioning of short conveyor from stack yard to belt feeder 112 in CHP 2x500MW BTPS.</v>
      </c>
      <c r="C1432" s="49" t="str">
        <f t="shared" si="498"/>
        <v>MERC/CAPEX/2020-2021/WFH/SBR/09</v>
      </c>
      <c r="D1432" s="160">
        <f t="shared" si="498"/>
        <v>44357</v>
      </c>
      <c r="E1432" s="111">
        <f t="shared" si="498"/>
        <v>3.53</v>
      </c>
      <c r="F1432" s="109">
        <f t="shared" si="496"/>
        <v>3.9647536259999998</v>
      </c>
      <c r="G1432" s="109">
        <f t="shared" si="497"/>
        <v>3.9647536259999998</v>
      </c>
      <c r="H1432" s="111">
        <f t="shared" si="487"/>
        <v>0</v>
      </c>
      <c r="I1432" s="109">
        <f>'F4.2'!AA52</f>
        <v>0</v>
      </c>
      <c r="J1432" s="109">
        <f>'F4.2'!AZ52</f>
        <v>0</v>
      </c>
      <c r="K1432" s="111"/>
      <c r="L1432" s="111"/>
      <c r="M1432" s="111">
        <f t="shared" si="492"/>
        <v>0</v>
      </c>
      <c r="N1432" s="111">
        <f t="shared" si="489"/>
        <v>0</v>
      </c>
      <c r="O1432" s="173">
        <f t="shared" si="490"/>
        <v>0</v>
      </c>
      <c r="P1432" s="174">
        <f t="shared" si="491"/>
        <v>0</v>
      </c>
    </row>
    <row r="1433" spans="1:16" ht="31.5" hidden="1" outlineLevel="1">
      <c r="A1433" s="194">
        <f t="shared" si="495"/>
        <v>17.3</v>
      </c>
      <c r="B1433" s="199" t="str">
        <f t="shared" si="494"/>
        <v>Design, engineering, manufacturing, supply, Erection and commissioning of stone grappler at Wagon Tippler No.3 in CHP 2x500MW BTPS.</v>
      </c>
      <c r="C1433" s="49" t="str">
        <f t="shared" si="498"/>
        <v>MERC/CAPEX/2020-2021/WFH/SBR/09</v>
      </c>
      <c r="D1433" s="160">
        <f t="shared" si="498"/>
        <v>44357</v>
      </c>
      <c r="E1433" s="111">
        <f t="shared" si="498"/>
        <v>0.84</v>
      </c>
      <c r="F1433" s="109">
        <f t="shared" si="496"/>
        <v>0.84</v>
      </c>
      <c r="G1433" s="109">
        <f t="shared" si="497"/>
        <v>0.84</v>
      </c>
      <c r="H1433" s="111">
        <f t="shared" si="487"/>
        <v>0</v>
      </c>
      <c r="I1433" s="109">
        <f>'F4.2'!AA53</f>
        <v>0</v>
      </c>
      <c r="J1433" s="109">
        <f>'F4.2'!AZ53</f>
        <v>0</v>
      </c>
      <c r="K1433" s="111"/>
      <c r="L1433" s="111"/>
      <c r="M1433" s="111">
        <f t="shared" si="492"/>
        <v>0</v>
      </c>
      <c r="N1433" s="111">
        <f t="shared" si="489"/>
        <v>0</v>
      </c>
      <c r="O1433" s="173">
        <f t="shared" si="490"/>
        <v>0</v>
      </c>
      <c r="P1433" s="174">
        <f t="shared" si="491"/>
        <v>0</v>
      </c>
    </row>
    <row r="1434" spans="1:16" ht="31.5" hidden="1" outlineLevel="1">
      <c r="A1434" s="194">
        <f t="shared" si="495"/>
        <v>17.399999999999999</v>
      </c>
      <c r="B1434" s="199" t="str">
        <f t="shared" si="494"/>
        <v>Procurement of suspended magnets in CHP 2x500MW BTPS.</v>
      </c>
      <c r="C1434" s="49" t="str">
        <f t="shared" si="498"/>
        <v>MERC/CAPEX/2020-2021/WFH/SBR/09</v>
      </c>
      <c r="D1434" s="160">
        <f t="shared" si="498"/>
        <v>44357</v>
      </c>
      <c r="E1434" s="111">
        <f t="shared" si="498"/>
        <v>2.95</v>
      </c>
      <c r="F1434" s="109">
        <f t="shared" si="496"/>
        <v>2.9470499999999999</v>
      </c>
      <c r="G1434" s="109">
        <f t="shared" si="497"/>
        <v>2.9470499999999999</v>
      </c>
      <c r="H1434" s="111">
        <f t="shared" si="487"/>
        <v>0</v>
      </c>
      <c r="I1434" s="109">
        <f>'F4.2'!AA54</f>
        <v>0</v>
      </c>
      <c r="J1434" s="109">
        <f>'F4.2'!AZ54</f>
        <v>0</v>
      </c>
      <c r="K1434" s="111"/>
      <c r="L1434" s="111"/>
      <c r="M1434" s="111">
        <f t="shared" si="492"/>
        <v>0</v>
      </c>
      <c r="N1434" s="111">
        <f t="shared" si="489"/>
        <v>0</v>
      </c>
      <c r="O1434" s="173">
        <f t="shared" si="490"/>
        <v>0</v>
      </c>
      <c r="P1434" s="174">
        <f t="shared" si="491"/>
        <v>0</v>
      </c>
    </row>
    <row r="1435" spans="1:16" ht="31.5" hidden="1" outlineLevel="1">
      <c r="A1435" s="194">
        <f t="shared" si="495"/>
        <v>17.5</v>
      </c>
      <c r="B1435" s="199" t="str">
        <f t="shared" si="494"/>
        <v>Supply, Erection And Commissioning of Electro-Mechanical Drive to Apron Feeder at CHP 500MW</v>
      </c>
      <c r="C1435" s="49" t="str">
        <f t="shared" si="498"/>
        <v>MERC/CAPEX/2020-2021/WFH/SBR/09</v>
      </c>
      <c r="D1435" s="160">
        <f t="shared" si="498"/>
        <v>44357</v>
      </c>
      <c r="E1435" s="111">
        <f t="shared" si="498"/>
        <v>7.57</v>
      </c>
      <c r="F1435" s="109">
        <f t="shared" si="496"/>
        <v>7.57</v>
      </c>
      <c r="G1435" s="109">
        <f t="shared" si="497"/>
        <v>0</v>
      </c>
      <c r="H1435" s="111">
        <f t="shared" si="487"/>
        <v>7.57</v>
      </c>
      <c r="I1435" s="109">
        <f>'F4.2'!AA55</f>
        <v>0</v>
      </c>
      <c r="J1435" s="109">
        <f>'F4.2'!AZ55</f>
        <v>0</v>
      </c>
      <c r="K1435" s="111"/>
      <c r="L1435" s="111"/>
      <c r="M1435" s="111">
        <f t="shared" si="492"/>
        <v>0</v>
      </c>
      <c r="N1435" s="111">
        <f t="shared" si="489"/>
        <v>7.57</v>
      </c>
      <c r="O1435" s="173">
        <f t="shared" si="490"/>
        <v>0</v>
      </c>
      <c r="P1435" s="174">
        <f t="shared" si="491"/>
        <v>0</v>
      </c>
    </row>
    <row r="1436" spans="1:16" ht="31.5" hidden="1" outlineLevel="1">
      <c r="A1436" s="194">
        <f t="shared" si="495"/>
        <v>0</v>
      </c>
      <c r="B1436" s="200" t="str">
        <f t="shared" si="494"/>
        <v>IDC</v>
      </c>
      <c r="C1436" s="49" t="str">
        <f t="shared" si="498"/>
        <v>MERC/CAPEX/2020-2021/WFH/SBR/09</v>
      </c>
      <c r="D1436" s="160">
        <f t="shared" si="498"/>
        <v>44357</v>
      </c>
      <c r="E1436" s="111">
        <f t="shared" si="498"/>
        <v>1.66</v>
      </c>
      <c r="F1436" s="109">
        <f t="shared" si="496"/>
        <v>6.7524100000000004E-2</v>
      </c>
      <c r="G1436" s="109">
        <f t="shared" si="497"/>
        <v>6.7524100000000004E-2</v>
      </c>
      <c r="H1436" s="111">
        <f t="shared" si="487"/>
        <v>0</v>
      </c>
      <c r="I1436" s="109">
        <f>'F4.2'!AA56</f>
        <v>0</v>
      </c>
      <c r="J1436" s="109">
        <f>'F4.2'!AZ56</f>
        <v>0</v>
      </c>
      <c r="K1436" s="111"/>
      <c r="L1436" s="111"/>
      <c r="M1436" s="111">
        <f t="shared" si="492"/>
        <v>0</v>
      </c>
      <c r="N1436" s="111">
        <f t="shared" si="489"/>
        <v>0</v>
      </c>
      <c r="O1436" s="173">
        <f t="shared" si="490"/>
        <v>0</v>
      </c>
      <c r="P1436" s="174">
        <f t="shared" si="491"/>
        <v>0</v>
      </c>
    </row>
    <row r="1437" spans="1:16" ht="47.25" hidden="1" outlineLevel="1">
      <c r="A1437" s="177" t="str">
        <f t="shared" si="495"/>
        <v>HO
DPR 6</v>
      </c>
      <c r="B1437" s="178" t="str">
        <f t="shared" si="494"/>
        <v>Supply, Installation, Commissioning and Operation &amp; Maintenance Services of Continuous Ambient Air Quality Monitoring Stations (CAAQMS) at various TPS</v>
      </c>
      <c r="C1437" s="40" t="str">
        <f t="shared" si="498"/>
        <v>MERC/CAPEX/20162017/00423</v>
      </c>
      <c r="D1437" s="159">
        <f t="shared" si="498"/>
        <v>42585</v>
      </c>
      <c r="E1437" s="109">
        <f t="shared" si="498"/>
        <v>3.9772580142857143</v>
      </c>
      <c r="F1437" s="109">
        <f t="shared" si="496"/>
        <v>0</v>
      </c>
      <c r="G1437" s="109">
        <f t="shared" si="497"/>
        <v>0</v>
      </c>
      <c r="H1437" s="109">
        <f t="shared" si="487"/>
        <v>0</v>
      </c>
      <c r="I1437" s="109">
        <f>'F4.2'!AA57</f>
        <v>0</v>
      </c>
      <c r="J1437" s="109">
        <f>'F4.2'!AZ57</f>
        <v>0</v>
      </c>
      <c r="K1437" s="109"/>
      <c r="L1437" s="109"/>
      <c r="M1437" s="109">
        <f t="shared" si="492"/>
        <v>0</v>
      </c>
      <c r="N1437" s="109">
        <f t="shared" si="489"/>
        <v>0</v>
      </c>
      <c r="O1437" s="173">
        <f t="shared" si="490"/>
        <v>0</v>
      </c>
      <c r="P1437" s="174">
        <f t="shared" si="491"/>
        <v>0</v>
      </c>
    </row>
    <row r="1438" spans="1:16" ht="15.75" hidden="1" outlineLevel="1">
      <c r="A1438" s="194">
        <f t="shared" si="495"/>
        <v>1</v>
      </c>
      <c r="B1438" s="199" t="str">
        <f t="shared" si="494"/>
        <v>Bhusawal: Unit 4-5 (3 Nos.)</v>
      </c>
      <c r="C1438" s="49" t="str">
        <f t="shared" si="498"/>
        <v>MERC/CAPEX/20162017/00423</v>
      </c>
      <c r="D1438" s="160">
        <f t="shared" si="498"/>
        <v>42585</v>
      </c>
      <c r="E1438" s="111">
        <f t="shared" si="498"/>
        <v>3.9772580142857143</v>
      </c>
      <c r="F1438" s="109">
        <f t="shared" si="496"/>
        <v>1.9467999333333335</v>
      </c>
      <c r="G1438" s="109">
        <f t="shared" si="497"/>
        <v>1.9457999143333333</v>
      </c>
      <c r="H1438" s="111">
        <f t="shared" si="487"/>
        <v>1.0000190000001297E-3</v>
      </c>
      <c r="I1438" s="109">
        <f>'F4.2'!AA58</f>
        <v>0</v>
      </c>
      <c r="J1438" s="109">
        <f>'F4.2'!AZ58</f>
        <v>0</v>
      </c>
      <c r="K1438" s="111"/>
      <c r="L1438" s="111"/>
      <c r="M1438" s="111">
        <f t="shared" si="492"/>
        <v>0</v>
      </c>
      <c r="N1438" s="111">
        <f t="shared" si="489"/>
        <v>1.0000190000001297E-3</v>
      </c>
      <c r="O1438" s="173">
        <f t="shared" si="490"/>
        <v>0</v>
      </c>
      <c r="P1438" s="174">
        <f t="shared" si="491"/>
        <v>0</v>
      </c>
    </row>
    <row r="1439" spans="1:16" ht="31.5" hidden="1" outlineLevel="1">
      <c r="A1439" s="177" t="str">
        <f t="shared" si="495"/>
        <v>HO
DPR 7</v>
      </c>
      <c r="B1439" s="178" t="str">
        <f t="shared" si="494"/>
        <v>Installation of Real Time Online Coal-Ash Analyzer at various TPS</v>
      </c>
      <c r="C1439" s="40" t="str">
        <f t="shared" si="498"/>
        <v>MERC/CAPEX/20162017/00774</v>
      </c>
      <c r="D1439" s="159">
        <f t="shared" si="498"/>
        <v>42643</v>
      </c>
      <c r="E1439" s="109">
        <f t="shared" si="498"/>
        <v>4.0552000000000001</v>
      </c>
      <c r="F1439" s="109">
        <f t="shared" si="496"/>
        <v>0</v>
      </c>
      <c r="G1439" s="109">
        <f t="shared" si="497"/>
        <v>0</v>
      </c>
      <c r="H1439" s="109">
        <f t="shared" si="487"/>
        <v>0</v>
      </c>
      <c r="I1439" s="109">
        <f>'F4.2'!AA59</f>
        <v>0</v>
      </c>
      <c r="J1439" s="109">
        <f>'F4.2'!AZ59</f>
        <v>0</v>
      </c>
      <c r="K1439" s="109"/>
      <c r="L1439" s="109"/>
      <c r="M1439" s="109">
        <f t="shared" si="492"/>
        <v>0</v>
      </c>
      <c r="N1439" s="109">
        <f t="shared" si="489"/>
        <v>0</v>
      </c>
      <c r="O1439" s="173">
        <f t="shared" si="490"/>
        <v>0</v>
      </c>
      <c r="P1439" s="174">
        <f t="shared" si="491"/>
        <v>0</v>
      </c>
    </row>
    <row r="1440" spans="1:16" ht="15.75" hidden="1" outlineLevel="1">
      <c r="A1440" s="194">
        <f t="shared" si="495"/>
        <v>1</v>
      </c>
      <c r="B1440" s="199" t="str">
        <f t="shared" si="494"/>
        <v>Bhusawal: Unit 4-5</v>
      </c>
      <c r="C1440" s="49" t="str">
        <f t="shared" si="498"/>
        <v>MERC/CAPEX/20162017/00774</v>
      </c>
      <c r="D1440" s="160">
        <f t="shared" si="498"/>
        <v>42643</v>
      </c>
      <c r="E1440" s="111">
        <f t="shared" si="498"/>
        <v>4.0552000000000001</v>
      </c>
      <c r="F1440" s="109">
        <f t="shared" si="496"/>
        <v>0</v>
      </c>
      <c r="G1440" s="109">
        <f t="shared" si="497"/>
        <v>0</v>
      </c>
      <c r="H1440" s="111">
        <f t="shared" si="487"/>
        <v>0</v>
      </c>
      <c r="I1440" s="109">
        <f>'F4.2'!AA60</f>
        <v>0</v>
      </c>
      <c r="J1440" s="109">
        <f>'F4.2'!AZ60</f>
        <v>0</v>
      </c>
      <c r="K1440" s="111"/>
      <c r="L1440" s="111"/>
      <c r="M1440" s="111">
        <f t="shared" si="492"/>
        <v>0</v>
      </c>
      <c r="N1440" s="111">
        <f t="shared" si="489"/>
        <v>0</v>
      </c>
      <c r="O1440" s="173">
        <f t="shared" si="490"/>
        <v>0</v>
      </c>
      <c r="P1440" s="174">
        <f t="shared" si="491"/>
        <v>0</v>
      </c>
    </row>
    <row r="1441" spans="1:16" ht="31.5" hidden="1" outlineLevel="1">
      <c r="A1441" s="177" t="str">
        <f t="shared" si="495"/>
        <v>HO
DPR 8</v>
      </c>
      <c r="B1441" s="178" t="str">
        <f t="shared" si="494"/>
        <v>Replacement of Fire Tenders at Various Power Stations of Mahagenco</v>
      </c>
      <c r="C1441" s="40" t="str">
        <f t="shared" si="498"/>
        <v>MERC/CAPEX/20172018/4653</v>
      </c>
      <c r="D1441" s="159">
        <f t="shared" si="498"/>
        <v>43052</v>
      </c>
      <c r="E1441" s="109">
        <f t="shared" si="498"/>
        <v>3.95</v>
      </c>
      <c r="F1441" s="109">
        <f t="shared" si="496"/>
        <v>0</v>
      </c>
      <c r="G1441" s="109">
        <f t="shared" si="497"/>
        <v>0</v>
      </c>
      <c r="H1441" s="109">
        <f t="shared" si="487"/>
        <v>0</v>
      </c>
      <c r="I1441" s="109">
        <f>'F4.2'!AA61</f>
        <v>0</v>
      </c>
      <c r="J1441" s="109">
        <f>'F4.2'!AZ61</f>
        <v>0</v>
      </c>
      <c r="K1441" s="109"/>
      <c r="L1441" s="109"/>
      <c r="M1441" s="109">
        <f t="shared" si="492"/>
        <v>0</v>
      </c>
      <c r="N1441" s="109">
        <f t="shared" si="489"/>
        <v>0</v>
      </c>
      <c r="O1441" s="173">
        <f t="shared" si="490"/>
        <v>0</v>
      </c>
      <c r="P1441" s="174">
        <f t="shared" si="491"/>
        <v>0</v>
      </c>
    </row>
    <row r="1442" spans="1:16" ht="15.75" hidden="1" outlineLevel="1">
      <c r="A1442" s="194">
        <f t="shared" si="495"/>
        <v>1</v>
      </c>
      <c r="B1442" s="199" t="str">
        <f t="shared" si="494"/>
        <v>Advance Multipurpose Fire Tender for BTPS 4-5</v>
      </c>
      <c r="C1442" s="50" t="str">
        <f t="shared" si="498"/>
        <v>MERC/CAPEX/20172018/4653</v>
      </c>
      <c r="D1442" s="160">
        <f t="shared" si="498"/>
        <v>43052</v>
      </c>
      <c r="E1442" s="111">
        <f t="shared" si="498"/>
        <v>1.45</v>
      </c>
      <c r="F1442" s="109">
        <f t="shared" si="496"/>
        <v>1.7765</v>
      </c>
      <c r="G1442" s="109">
        <f t="shared" si="497"/>
        <v>1.7765</v>
      </c>
      <c r="H1442" s="111">
        <f t="shared" si="487"/>
        <v>0</v>
      </c>
      <c r="I1442" s="109">
        <f>'F4.2'!AA62</f>
        <v>0</v>
      </c>
      <c r="J1442" s="109">
        <f>'F4.2'!AZ62</f>
        <v>0</v>
      </c>
      <c r="K1442" s="111"/>
      <c r="L1442" s="111"/>
      <c r="M1442" s="111">
        <f t="shared" si="492"/>
        <v>0</v>
      </c>
      <c r="N1442" s="111">
        <f t="shared" si="489"/>
        <v>0</v>
      </c>
      <c r="O1442" s="173">
        <f t="shared" si="490"/>
        <v>0</v>
      </c>
      <c r="P1442" s="174">
        <f t="shared" si="491"/>
        <v>0</v>
      </c>
    </row>
    <row r="1443" spans="1:16" ht="15.75" hidden="1" outlineLevel="1">
      <c r="A1443" s="194">
        <f t="shared" si="495"/>
        <v>2</v>
      </c>
      <c r="B1443" s="199" t="str">
        <f t="shared" si="494"/>
        <v>Normal Multipurpose Fire Tender for BTPS 4-5</v>
      </c>
      <c r="C1443" s="50" t="str">
        <f t="shared" si="498"/>
        <v>MERC/CAPEX/20172018/4653</v>
      </c>
      <c r="D1443" s="160">
        <f t="shared" si="498"/>
        <v>43052</v>
      </c>
      <c r="E1443" s="111">
        <f t="shared" si="498"/>
        <v>2.5</v>
      </c>
      <c r="F1443" s="109">
        <f t="shared" si="496"/>
        <v>2.1846524010000001</v>
      </c>
      <c r="G1443" s="109">
        <f t="shared" si="497"/>
        <v>2.1846524010000001</v>
      </c>
      <c r="H1443" s="111">
        <f t="shared" si="487"/>
        <v>0</v>
      </c>
      <c r="I1443" s="109">
        <f>'F4.2'!AA63</f>
        <v>0</v>
      </c>
      <c r="J1443" s="109">
        <f>'F4.2'!AZ63</f>
        <v>0</v>
      </c>
      <c r="K1443" s="111"/>
      <c r="L1443" s="111"/>
      <c r="M1443" s="111">
        <f t="shared" si="492"/>
        <v>0</v>
      </c>
      <c r="N1443" s="111">
        <f t="shared" si="489"/>
        <v>0</v>
      </c>
      <c r="O1443" s="173">
        <f t="shared" si="490"/>
        <v>0</v>
      </c>
      <c r="P1443" s="174">
        <f t="shared" si="491"/>
        <v>0</v>
      </c>
    </row>
    <row r="1444" spans="1:16" ht="15.75" hidden="1" outlineLevel="1">
      <c r="A1444" s="194">
        <f t="shared" si="495"/>
        <v>0</v>
      </c>
      <c r="B1444" s="199" t="str">
        <f t="shared" si="494"/>
        <v>IDC</v>
      </c>
      <c r="C1444" s="50" t="str">
        <f t="shared" si="498"/>
        <v>MERC/CAPEX/20172018/4653</v>
      </c>
      <c r="D1444" s="160">
        <f t="shared" si="498"/>
        <v>43052</v>
      </c>
      <c r="E1444" s="111">
        <f t="shared" si="498"/>
        <v>0</v>
      </c>
      <c r="F1444" s="109">
        <f t="shared" si="496"/>
        <v>0</v>
      </c>
      <c r="G1444" s="109">
        <f t="shared" si="497"/>
        <v>0</v>
      </c>
      <c r="H1444" s="111">
        <f t="shared" si="487"/>
        <v>0</v>
      </c>
      <c r="I1444" s="109">
        <f>'F4.2'!AA64</f>
        <v>0</v>
      </c>
      <c r="J1444" s="109">
        <f>'F4.2'!AZ64</f>
        <v>0</v>
      </c>
      <c r="K1444" s="111"/>
      <c r="L1444" s="111"/>
      <c r="M1444" s="111">
        <f t="shared" si="492"/>
        <v>0</v>
      </c>
      <c r="N1444" s="111">
        <f t="shared" si="489"/>
        <v>0</v>
      </c>
      <c r="O1444" s="173">
        <f t="shared" si="490"/>
        <v>0</v>
      </c>
      <c r="P1444" s="174">
        <f t="shared" si="491"/>
        <v>0</v>
      </c>
    </row>
    <row r="1445" spans="1:16" ht="31.5" hidden="1" outlineLevel="1">
      <c r="A1445" s="177" t="str">
        <f t="shared" si="495"/>
        <v>HO
DPR 10</v>
      </c>
      <c r="B1445" s="178" t="str">
        <f t="shared" si="494"/>
        <v>Implementation of IB recommendations- Civil works at various TPS of Mahagenco</v>
      </c>
      <c r="C1445" s="40" t="str">
        <f t="shared" si="498"/>
        <v>MERC/CAPEX/20172018/0177</v>
      </c>
      <c r="D1445" s="159">
        <f t="shared" si="498"/>
        <v>43137</v>
      </c>
      <c r="E1445" s="109">
        <f t="shared" si="498"/>
        <v>10.065399999999999</v>
      </c>
      <c r="F1445" s="109">
        <f t="shared" si="496"/>
        <v>0</v>
      </c>
      <c r="G1445" s="109">
        <f t="shared" si="497"/>
        <v>0</v>
      </c>
      <c r="H1445" s="109">
        <f t="shared" si="487"/>
        <v>0</v>
      </c>
      <c r="I1445" s="109">
        <f>'F4.2'!AA65</f>
        <v>0</v>
      </c>
      <c r="J1445" s="109">
        <f>'F4.2'!AZ65</f>
        <v>0</v>
      </c>
      <c r="K1445" s="109"/>
      <c r="L1445" s="109"/>
      <c r="M1445" s="109">
        <f t="shared" si="492"/>
        <v>0</v>
      </c>
      <c r="N1445" s="109">
        <f t="shared" si="489"/>
        <v>0</v>
      </c>
      <c r="O1445" s="173">
        <f t="shared" si="490"/>
        <v>0</v>
      </c>
      <c r="P1445" s="174">
        <f t="shared" si="491"/>
        <v>0</v>
      </c>
    </row>
    <row r="1446" spans="1:16" ht="15.75" hidden="1" outlineLevel="1">
      <c r="A1446" s="194">
        <f t="shared" si="495"/>
        <v>1</v>
      </c>
      <c r="B1446" s="199" t="str">
        <f t="shared" si="494"/>
        <v>Bhusawal: Unit 4-5</v>
      </c>
      <c r="C1446" s="81" t="str">
        <f t="shared" si="498"/>
        <v>MERC/CAPEX/20172018/0177</v>
      </c>
      <c r="D1446" s="160">
        <f t="shared" si="498"/>
        <v>43137</v>
      </c>
      <c r="E1446" s="111">
        <f t="shared" si="498"/>
        <v>10.065399999999999</v>
      </c>
      <c r="F1446" s="109">
        <f t="shared" si="496"/>
        <v>9.1854371740000005</v>
      </c>
      <c r="G1446" s="109">
        <f t="shared" si="497"/>
        <v>9.1836757359999996</v>
      </c>
      <c r="H1446" s="111">
        <f t="shared" si="487"/>
        <v>1.7614380000008367E-3</v>
      </c>
      <c r="I1446" s="109">
        <f>'F4.2'!AA66</f>
        <v>0</v>
      </c>
      <c r="J1446" s="109">
        <f>'F4.2'!AZ66</f>
        <v>0</v>
      </c>
      <c r="K1446" s="111"/>
      <c r="L1446" s="111"/>
      <c r="M1446" s="111">
        <f t="shared" si="492"/>
        <v>0</v>
      </c>
      <c r="N1446" s="111">
        <f t="shared" si="489"/>
        <v>1.7614380000008367E-3</v>
      </c>
      <c r="O1446" s="173">
        <f t="shared" si="490"/>
        <v>0</v>
      </c>
      <c r="P1446" s="174">
        <f t="shared" si="491"/>
        <v>0</v>
      </c>
    </row>
    <row r="1447" spans="1:16" ht="47.25" hidden="1" outlineLevel="1">
      <c r="A1447" s="177">
        <f t="shared" si="495"/>
        <v>18</v>
      </c>
      <c r="B1447" s="178" t="str">
        <f t="shared" si="494"/>
        <v>Procurement of assembly of baskets for Air Pre-heater of type 31.5 VIM 2000 (72° PA), Replacement of thermal insulation of Boiler, Ducts &amp; Steam Pipelines and Coal Mill Gear Box in 2x500MW at BTPS, Bhusawal</v>
      </c>
      <c r="C1447" s="40" t="str">
        <f t="shared" si="498"/>
        <v>MERC/CAPEX/2021-2022/ SBR/ 15</v>
      </c>
      <c r="D1447" s="159">
        <f t="shared" si="498"/>
        <v>44461</v>
      </c>
      <c r="E1447" s="109">
        <f t="shared" si="498"/>
        <v>14.96</v>
      </c>
      <c r="F1447" s="109">
        <f t="shared" si="496"/>
        <v>0</v>
      </c>
      <c r="G1447" s="109">
        <f t="shared" si="497"/>
        <v>0</v>
      </c>
      <c r="H1447" s="109">
        <f t="shared" si="487"/>
        <v>0</v>
      </c>
      <c r="I1447" s="109">
        <f>'F4.2'!AA67</f>
        <v>0</v>
      </c>
      <c r="J1447" s="109">
        <f>'F4.2'!AZ67</f>
        <v>0</v>
      </c>
      <c r="K1447" s="109"/>
      <c r="L1447" s="109"/>
      <c r="M1447" s="109">
        <f t="shared" si="492"/>
        <v>0</v>
      </c>
      <c r="N1447" s="109">
        <f t="shared" si="489"/>
        <v>0</v>
      </c>
      <c r="O1447" s="173">
        <f t="shared" si="490"/>
        <v>0</v>
      </c>
      <c r="P1447" s="174">
        <f t="shared" si="491"/>
        <v>0</v>
      </c>
    </row>
    <row r="1448" spans="1:16" ht="31.5" hidden="1" outlineLevel="1">
      <c r="A1448" s="184">
        <f t="shared" si="495"/>
        <v>18.100000000000001</v>
      </c>
      <c r="B1448" s="186" t="str">
        <f t="shared" si="494"/>
        <v>Procurement of assembly of baskets for Air Preheater of type 31.5 VIM 2000 (72° PA) for Unit-4&amp;5</v>
      </c>
      <c r="C1448" s="82" t="str">
        <f t="shared" si="498"/>
        <v>MERC/CAPEX/2021-2022/ SBR/ 15</v>
      </c>
      <c r="D1448" s="160">
        <f t="shared" si="498"/>
        <v>44461</v>
      </c>
      <c r="E1448" s="99">
        <f t="shared" si="498"/>
        <v>5.53</v>
      </c>
      <c r="F1448" s="109">
        <f t="shared" si="496"/>
        <v>8.4110399999999998</v>
      </c>
      <c r="G1448" s="109">
        <f t="shared" si="497"/>
        <v>8.4110399999999998</v>
      </c>
      <c r="H1448" s="99">
        <f t="shared" si="487"/>
        <v>0</v>
      </c>
      <c r="I1448" s="109">
        <f>'F4.2'!AA68</f>
        <v>0</v>
      </c>
      <c r="J1448" s="109">
        <f>'F4.2'!AZ68</f>
        <v>0</v>
      </c>
      <c r="K1448" s="99"/>
      <c r="L1448" s="99"/>
      <c r="M1448" s="99">
        <f t="shared" si="492"/>
        <v>0</v>
      </c>
      <c r="N1448" s="99">
        <f t="shared" si="489"/>
        <v>0</v>
      </c>
      <c r="O1448" s="173">
        <f t="shared" si="490"/>
        <v>0</v>
      </c>
      <c r="P1448" s="174">
        <f t="shared" si="491"/>
        <v>0</v>
      </c>
    </row>
    <row r="1449" spans="1:16" ht="31.5" hidden="1" outlineLevel="1">
      <c r="A1449" s="194">
        <f t="shared" si="495"/>
        <v>18.2</v>
      </c>
      <c r="B1449" s="199" t="str">
        <f t="shared" si="494"/>
        <v>Replacement of thermal insulation of Boiler, Ducts &amp; Steam Pipelines along with supply</v>
      </c>
      <c r="C1449" s="82" t="str">
        <f t="shared" si="498"/>
        <v>MERC/CAPEX/2021-2022/ SBR/ 15</v>
      </c>
      <c r="D1449" s="160">
        <f t="shared" si="498"/>
        <v>44461</v>
      </c>
      <c r="E1449" s="99">
        <f t="shared" si="498"/>
        <v>3.52</v>
      </c>
      <c r="F1449" s="109">
        <f t="shared" si="496"/>
        <v>3.52</v>
      </c>
      <c r="G1449" s="109">
        <f t="shared" si="497"/>
        <v>2</v>
      </c>
      <c r="H1449" s="99">
        <f t="shared" si="487"/>
        <v>1.52</v>
      </c>
      <c r="I1449" s="109">
        <f>'F4.2'!AA69</f>
        <v>0</v>
      </c>
      <c r="J1449" s="109">
        <f>'F4.2'!AZ69</f>
        <v>0</v>
      </c>
      <c r="K1449" s="99"/>
      <c r="L1449" s="99"/>
      <c r="M1449" s="99">
        <f t="shared" si="492"/>
        <v>0</v>
      </c>
      <c r="N1449" s="99">
        <f t="shared" si="489"/>
        <v>1.52</v>
      </c>
      <c r="O1449" s="173">
        <f t="shared" si="490"/>
        <v>0</v>
      </c>
      <c r="P1449" s="174">
        <f t="shared" si="491"/>
        <v>0</v>
      </c>
    </row>
    <row r="1450" spans="1:16" ht="15.75" hidden="1" outlineLevel="1">
      <c r="A1450" s="194">
        <f t="shared" si="495"/>
        <v>18.3</v>
      </c>
      <c r="B1450" s="199" t="str">
        <f t="shared" si="494"/>
        <v>Supply of XRP-1043 coal mill gearbox spares in unit-4&amp;5.</v>
      </c>
      <c r="C1450" s="82" t="str">
        <f t="shared" ref="C1450:E1469" si="499">C1220</f>
        <v>MERC/CAPEX/2021-2022/ SBR/ 15</v>
      </c>
      <c r="D1450" s="160">
        <f t="shared" si="499"/>
        <v>44461</v>
      </c>
      <c r="E1450" s="99">
        <f t="shared" si="499"/>
        <v>5.39</v>
      </c>
      <c r="F1450" s="109">
        <f t="shared" si="496"/>
        <v>3.7043508740000002</v>
      </c>
      <c r="G1450" s="109">
        <f t="shared" si="497"/>
        <v>3.7043509000000001</v>
      </c>
      <c r="H1450" s="99">
        <f t="shared" si="487"/>
        <v>-2.5999999930803597E-8</v>
      </c>
      <c r="I1450" s="109">
        <f>'F4.2'!AA70</f>
        <v>0</v>
      </c>
      <c r="J1450" s="109">
        <f>'F4.2'!AZ70</f>
        <v>0</v>
      </c>
      <c r="K1450" s="99"/>
      <c r="L1450" s="99"/>
      <c r="M1450" s="99">
        <f t="shared" si="492"/>
        <v>0</v>
      </c>
      <c r="N1450" s="99">
        <f t="shared" si="489"/>
        <v>-2.5999999930803597E-8</v>
      </c>
      <c r="O1450" s="173">
        <f t="shared" si="490"/>
        <v>0</v>
      </c>
      <c r="P1450" s="174">
        <f t="shared" si="491"/>
        <v>0</v>
      </c>
    </row>
    <row r="1451" spans="1:16" ht="15.75" hidden="1" outlineLevel="1">
      <c r="A1451" s="184">
        <f t="shared" si="495"/>
        <v>0</v>
      </c>
      <c r="B1451" s="199" t="str">
        <f t="shared" si="494"/>
        <v>IDC</v>
      </c>
      <c r="C1451" s="82" t="str">
        <f t="shared" si="499"/>
        <v>MERC/CAPEX/2021-2022/ SBR/ 15</v>
      </c>
      <c r="D1451" s="160">
        <f t="shared" si="499"/>
        <v>44461</v>
      </c>
      <c r="E1451" s="99">
        <f t="shared" si="499"/>
        <v>0.52</v>
      </c>
      <c r="F1451" s="109">
        <f t="shared" si="496"/>
        <v>0</v>
      </c>
      <c r="G1451" s="109">
        <f t="shared" si="497"/>
        <v>0</v>
      </c>
      <c r="H1451" s="99">
        <f t="shared" si="487"/>
        <v>0</v>
      </c>
      <c r="I1451" s="109">
        <f>'F4.2'!AA71</f>
        <v>0</v>
      </c>
      <c r="J1451" s="109">
        <f>'F4.2'!AZ71</f>
        <v>0</v>
      </c>
      <c r="K1451" s="99"/>
      <c r="L1451" s="99"/>
      <c r="M1451" s="99">
        <f t="shared" si="492"/>
        <v>0</v>
      </c>
      <c r="N1451" s="99">
        <f t="shared" si="489"/>
        <v>0</v>
      </c>
      <c r="O1451" s="173">
        <f t="shared" si="490"/>
        <v>0</v>
      </c>
      <c r="P1451" s="174">
        <f t="shared" si="491"/>
        <v>0</v>
      </c>
    </row>
    <row r="1452" spans="1:16" ht="47.25" hidden="1" outlineLevel="1">
      <c r="A1452" s="177">
        <f t="shared" si="495"/>
        <v>19</v>
      </c>
      <c r="B1452" s="178" t="str">
        <f t="shared" ref="B1452:B1483" si="500">B1222</f>
        <v>Up-gradation of Operating System of Max DNA DCS, GE Fanuc PLC system &amp; Schneider PLC system &amp; Procurement of Critical Insurance spares for PA and FD fans System at 2 x 500 MW Units BTPS Bhusawal</v>
      </c>
      <c r="C1452" s="40" t="str">
        <f t="shared" si="499"/>
        <v>MERC/CAPEX/2023-2024/0178</v>
      </c>
      <c r="D1452" s="159">
        <f t="shared" si="499"/>
        <v>45362</v>
      </c>
      <c r="E1452" s="109">
        <f t="shared" si="499"/>
        <v>31.049999999999997</v>
      </c>
      <c r="F1452" s="109">
        <f t="shared" si="496"/>
        <v>0</v>
      </c>
      <c r="G1452" s="109">
        <f t="shared" si="497"/>
        <v>0</v>
      </c>
      <c r="H1452" s="109">
        <f t="shared" si="487"/>
        <v>0</v>
      </c>
      <c r="I1452" s="109">
        <f>'F4.2'!AA72</f>
        <v>0</v>
      </c>
      <c r="J1452" s="109">
        <f>'F4.2'!AZ72</f>
        <v>0</v>
      </c>
      <c r="K1452" s="109"/>
      <c r="L1452" s="109"/>
      <c r="M1452" s="109">
        <f t="shared" si="492"/>
        <v>0</v>
      </c>
      <c r="N1452" s="109">
        <f t="shared" si="489"/>
        <v>0</v>
      </c>
      <c r="O1452" s="173">
        <f t="shared" si="490"/>
        <v>0</v>
      </c>
      <c r="P1452" s="174">
        <f t="shared" si="491"/>
        <v>0</v>
      </c>
    </row>
    <row r="1453" spans="1:16" ht="15.75" hidden="1" outlineLevel="1">
      <c r="A1453" s="194">
        <f t="shared" si="495"/>
        <v>19.100000000000001</v>
      </c>
      <c r="B1453" s="199" t="str">
        <f t="shared" si="500"/>
        <v>Up-gradation of Existing MaxDNA System (HMI) at 500MW BTPS, Bhusawal</v>
      </c>
      <c r="C1453" s="82" t="str">
        <f t="shared" si="499"/>
        <v>MERC/CAPEX/2023-2024/0178</v>
      </c>
      <c r="D1453" s="160">
        <f t="shared" si="499"/>
        <v>45362</v>
      </c>
      <c r="E1453" s="99">
        <f t="shared" si="499"/>
        <v>8.69</v>
      </c>
      <c r="F1453" s="109">
        <f t="shared" si="496"/>
        <v>8.69</v>
      </c>
      <c r="G1453" s="109">
        <f t="shared" si="497"/>
        <v>8.69</v>
      </c>
      <c r="H1453" s="99">
        <f t="shared" si="487"/>
        <v>0</v>
      </c>
      <c r="I1453" s="109">
        <f>'F4.2'!AA73</f>
        <v>0</v>
      </c>
      <c r="J1453" s="109">
        <f>'F4.2'!AZ73</f>
        <v>0</v>
      </c>
      <c r="K1453" s="99"/>
      <c r="L1453" s="99"/>
      <c r="M1453" s="99">
        <f t="shared" si="492"/>
        <v>0</v>
      </c>
      <c r="N1453" s="99">
        <f t="shared" si="489"/>
        <v>0</v>
      </c>
      <c r="O1453" s="173">
        <f t="shared" si="490"/>
        <v>0</v>
      </c>
      <c r="P1453" s="174">
        <f t="shared" si="491"/>
        <v>0</v>
      </c>
    </row>
    <row r="1454" spans="1:16" ht="47.25" hidden="1" outlineLevel="1">
      <c r="A1454" s="194">
        <f t="shared" ref="A1454:A1485" si="501">A1224</f>
        <v>19.2</v>
      </c>
      <c r="B1454" s="199" t="str">
        <f t="shared" si="500"/>
        <v>Up-gradation of GE IP (GE-Fanuc) make PLC system (HMI) installed at AHP, CPU plant, FOPH, FWPH and Mill Reject system at 2x500MW BTPS, Bhusawal.</v>
      </c>
      <c r="C1454" s="82" t="str">
        <f t="shared" si="499"/>
        <v>MERC/CAPEX/2023-2024/0178</v>
      </c>
      <c r="D1454" s="160">
        <f t="shared" si="499"/>
        <v>45362</v>
      </c>
      <c r="E1454" s="99">
        <f t="shared" si="499"/>
        <v>1.35</v>
      </c>
      <c r="F1454" s="109">
        <f t="shared" ref="F1454:F1485" si="502">F1224+I1224</f>
        <v>1.2948010000000001</v>
      </c>
      <c r="G1454" s="109">
        <f t="shared" ref="G1454:G1485" si="503">G1224+M1224</f>
        <v>1.3538010199999999</v>
      </c>
      <c r="H1454" s="99">
        <f t="shared" ref="H1454:H1517" si="504">F1454-G1454</f>
        <v>-5.900001999999982E-2</v>
      </c>
      <c r="I1454" s="109">
        <f>'F4.2'!AA74</f>
        <v>0</v>
      </c>
      <c r="J1454" s="109">
        <f>'F4.2'!AZ74</f>
        <v>0</v>
      </c>
      <c r="K1454" s="99"/>
      <c r="L1454" s="99"/>
      <c r="M1454" s="99">
        <f t="shared" si="492"/>
        <v>0</v>
      </c>
      <c r="N1454" s="99">
        <f t="shared" ref="N1454:N1517" si="505">H1454+I1454-M1454</f>
        <v>-5.900001999999982E-2</v>
      </c>
      <c r="O1454" s="173">
        <f t="shared" ref="O1454:O1464" si="506">MAX(0,IF(M1454=0,0,IF(G1454+M1454&lt;E1454,M1454,E1454-G1454)))</f>
        <v>0</v>
      </c>
      <c r="P1454" s="174">
        <f t="shared" ref="P1454:P1464" si="507">M1454-O1454</f>
        <v>0</v>
      </c>
    </row>
    <row r="1455" spans="1:16" ht="15.75" hidden="1" outlineLevel="1">
      <c r="A1455" s="194">
        <f t="shared" si="501"/>
        <v>19.3</v>
      </c>
      <c r="B1455" s="199" t="str">
        <f t="shared" si="500"/>
        <v>Up-gradation of Schneider PLC System at 2x500MW, BTPS, Bhusawal</v>
      </c>
      <c r="C1455" s="40" t="str">
        <f t="shared" si="499"/>
        <v>MERC/CAPEX/2023-2024/0178</v>
      </c>
      <c r="D1455" s="159">
        <f t="shared" si="499"/>
        <v>45362</v>
      </c>
      <c r="E1455" s="109">
        <f t="shared" si="499"/>
        <v>2.33</v>
      </c>
      <c r="F1455" s="109">
        <f t="shared" si="502"/>
        <v>2.3093444879999998</v>
      </c>
      <c r="G1455" s="109">
        <f t="shared" si="503"/>
        <v>2.3093444879999998</v>
      </c>
      <c r="H1455" s="109">
        <f t="shared" si="504"/>
        <v>0</v>
      </c>
      <c r="I1455" s="109">
        <f>'F4.2'!AA75</f>
        <v>0</v>
      </c>
      <c r="J1455" s="109">
        <f>'F4.2'!AZ75</f>
        <v>0</v>
      </c>
      <c r="K1455" s="109"/>
      <c r="L1455" s="109"/>
      <c r="M1455" s="109">
        <f t="shared" ref="M1455:M1464" si="508">SUM(J1455:L1455)</f>
        <v>0</v>
      </c>
      <c r="N1455" s="109">
        <f t="shared" si="505"/>
        <v>0</v>
      </c>
      <c r="O1455" s="173">
        <f t="shared" si="506"/>
        <v>0</v>
      </c>
      <c r="P1455" s="174">
        <f t="shared" si="507"/>
        <v>0</v>
      </c>
    </row>
    <row r="1456" spans="1:16" ht="31.5" hidden="1" outlineLevel="1">
      <c r="A1456" s="194">
        <f t="shared" si="501"/>
        <v>19.399999999999999</v>
      </c>
      <c r="B1456" s="199" t="str">
        <f t="shared" si="500"/>
        <v>Procurement of Rotor assembly with blade set for PA and FD fan at 2 X 500 MW BTPS Bhusawal</v>
      </c>
      <c r="C1456" s="49" t="str">
        <f t="shared" si="499"/>
        <v>MERC/CAPEX/2023-2024/0178</v>
      </c>
      <c r="D1456" s="160">
        <f t="shared" si="499"/>
        <v>45362</v>
      </c>
      <c r="E1456" s="111">
        <f t="shared" si="499"/>
        <v>18.18</v>
      </c>
      <c r="F1456" s="109">
        <f t="shared" si="502"/>
        <v>16.16</v>
      </c>
      <c r="G1456" s="109">
        <f t="shared" si="503"/>
        <v>16.16</v>
      </c>
      <c r="H1456" s="111">
        <f t="shared" si="504"/>
        <v>0</v>
      </c>
      <c r="I1456" s="109">
        <f>'F4.2'!AA76</f>
        <v>0</v>
      </c>
      <c r="J1456" s="109">
        <f>'F4.2'!AZ76</f>
        <v>0</v>
      </c>
      <c r="K1456" s="111"/>
      <c r="L1456" s="111"/>
      <c r="M1456" s="111">
        <f t="shared" si="508"/>
        <v>0</v>
      </c>
      <c r="N1456" s="111">
        <f t="shared" si="505"/>
        <v>0</v>
      </c>
      <c r="O1456" s="173">
        <f t="shared" si="506"/>
        <v>0</v>
      </c>
      <c r="P1456" s="174">
        <f t="shared" si="507"/>
        <v>0</v>
      </c>
    </row>
    <row r="1457" spans="1:16" ht="15.75" hidden="1" outlineLevel="1">
      <c r="A1457" s="184">
        <f t="shared" si="501"/>
        <v>0</v>
      </c>
      <c r="B1457" s="199" t="str">
        <f t="shared" si="500"/>
        <v>IDC</v>
      </c>
      <c r="C1457" s="49" t="str">
        <f t="shared" si="499"/>
        <v>MERC/CAPEX/2023-2024/0178</v>
      </c>
      <c r="D1457" s="160">
        <f t="shared" si="499"/>
        <v>45362</v>
      </c>
      <c r="E1457" s="111">
        <f t="shared" si="499"/>
        <v>0.5</v>
      </c>
      <c r="F1457" s="109">
        <f t="shared" si="502"/>
        <v>0.5</v>
      </c>
      <c r="G1457" s="109">
        <f t="shared" si="503"/>
        <v>0.5</v>
      </c>
      <c r="H1457" s="111">
        <f t="shared" si="504"/>
        <v>0</v>
      </c>
      <c r="I1457" s="109">
        <f>'F4.2'!AA77</f>
        <v>0</v>
      </c>
      <c r="J1457" s="109">
        <f>'F4.2'!AZ77</f>
        <v>0</v>
      </c>
      <c r="K1457" s="111"/>
      <c r="L1457" s="111"/>
      <c r="M1457" s="111">
        <f t="shared" si="508"/>
        <v>0</v>
      </c>
      <c r="N1457" s="111">
        <f t="shared" si="505"/>
        <v>0</v>
      </c>
      <c r="O1457" s="173">
        <f t="shared" si="506"/>
        <v>0</v>
      </c>
      <c r="P1457" s="174">
        <f t="shared" si="507"/>
        <v>0</v>
      </c>
    </row>
    <row r="1458" spans="1:16" ht="31.5" hidden="1" outlineLevel="1">
      <c r="A1458" s="177" t="str">
        <f t="shared" si="501"/>
        <v>HO
DPR 13</v>
      </c>
      <c r="B1458" s="178" t="str">
        <f t="shared" si="500"/>
        <v>Construction of new Administrative Building for Mahagenco at Vidyut Bhawan, Katol Road, Nagpur</v>
      </c>
      <c r="C1458" s="49" t="str">
        <f t="shared" si="499"/>
        <v>MERC/CAPEX/2021-2022/MSPGCL/063</v>
      </c>
      <c r="D1458" s="160">
        <f t="shared" si="499"/>
        <v>44604</v>
      </c>
      <c r="E1458" s="111">
        <f t="shared" si="499"/>
        <v>57</v>
      </c>
      <c r="F1458" s="109">
        <f t="shared" si="502"/>
        <v>0</v>
      </c>
      <c r="G1458" s="109">
        <f t="shared" si="503"/>
        <v>0</v>
      </c>
      <c r="H1458" s="111">
        <f t="shared" si="504"/>
        <v>0</v>
      </c>
      <c r="I1458" s="109">
        <f>'F4.2'!AA78</f>
        <v>0</v>
      </c>
      <c r="J1458" s="109">
        <f>'F4.2'!AZ78</f>
        <v>0</v>
      </c>
      <c r="K1458" s="111"/>
      <c r="L1458" s="111"/>
      <c r="M1458" s="111">
        <f t="shared" si="508"/>
        <v>0</v>
      </c>
      <c r="N1458" s="111">
        <f t="shared" si="505"/>
        <v>0</v>
      </c>
      <c r="O1458" s="173">
        <f t="shared" si="506"/>
        <v>0</v>
      </c>
      <c r="P1458" s="174">
        <f t="shared" si="507"/>
        <v>0</v>
      </c>
    </row>
    <row r="1459" spans="1:16" ht="31.5" hidden="1" outlineLevel="1">
      <c r="A1459" s="185">
        <f t="shared" si="501"/>
        <v>1</v>
      </c>
      <c r="B1459" s="186" t="str">
        <f t="shared" si="500"/>
        <v>Construction of new Administrative Building for Mahagenco at Vidyut Bhawan, Katol Road, Nagpur</v>
      </c>
      <c r="C1459" s="49" t="str">
        <f t="shared" si="499"/>
        <v>MERC/CAPEX/2021-2022/MSPGCL/063</v>
      </c>
      <c r="D1459" s="160">
        <f t="shared" si="499"/>
        <v>44604</v>
      </c>
      <c r="E1459" s="111">
        <f t="shared" si="499"/>
        <v>54.24</v>
      </c>
      <c r="F1459" s="109">
        <f t="shared" si="502"/>
        <v>0</v>
      </c>
      <c r="G1459" s="109">
        <f t="shared" si="503"/>
        <v>0</v>
      </c>
      <c r="H1459" s="111">
        <f t="shared" si="504"/>
        <v>0</v>
      </c>
      <c r="I1459" s="109">
        <f>'F4.2'!AA79</f>
        <v>0</v>
      </c>
      <c r="J1459" s="109">
        <f>'F4.2'!AZ79</f>
        <v>0</v>
      </c>
      <c r="K1459" s="111"/>
      <c r="L1459" s="111"/>
      <c r="M1459" s="111">
        <f t="shared" si="508"/>
        <v>0</v>
      </c>
      <c r="N1459" s="111">
        <f t="shared" si="505"/>
        <v>0</v>
      </c>
      <c r="O1459" s="173">
        <f t="shared" si="506"/>
        <v>0</v>
      </c>
      <c r="P1459" s="174">
        <f t="shared" si="507"/>
        <v>0</v>
      </c>
    </row>
    <row r="1460" spans="1:16" ht="31.5" hidden="1" outlineLevel="1">
      <c r="A1460" s="185">
        <f t="shared" si="501"/>
        <v>0</v>
      </c>
      <c r="B1460" s="186" t="str">
        <f t="shared" si="500"/>
        <v>IDC</v>
      </c>
      <c r="C1460" s="40" t="str">
        <f t="shared" si="499"/>
        <v>MERC/CAPEX/2021-2022/MSPGCL/063</v>
      </c>
      <c r="D1460" s="159">
        <f t="shared" si="499"/>
        <v>44604</v>
      </c>
      <c r="E1460" s="109">
        <f t="shared" si="499"/>
        <v>2.76</v>
      </c>
      <c r="F1460" s="109">
        <f t="shared" si="502"/>
        <v>0</v>
      </c>
      <c r="G1460" s="109">
        <f t="shared" si="503"/>
        <v>0</v>
      </c>
      <c r="H1460" s="109">
        <f t="shared" si="504"/>
        <v>0</v>
      </c>
      <c r="I1460" s="109">
        <f>'F4.2'!AA80</f>
        <v>0</v>
      </c>
      <c r="J1460" s="109">
        <f>'F4.2'!AZ80</f>
        <v>0</v>
      </c>
      <c r="K1460" s="109"/>
      <c r="L1460" s="109"/>
      <c r="M1460" s="109">
        <f t="shared" si="508"/>
        <v>0</v>
      </c>
      <c r="N1460" s="109">
        <f t="shared" si="505"/>
        <v>0</v>
      </c>
      <c r="O1460" s="173">
        <f t="shared" si="506"/>
        <v>0</v>
      </c>
      <c r="P1460" s="174">
        <f t="shared" si="507"/>
        <v>0</v>
      </c>
    </row>
    <row r="1461" spans="1:16" ht="31.5" hidden="1" outlineLevel="1">
      <c r="A1461" s="177" t="str">
        <f t="shared" si="501"/>
        <v>HO
DPR 16</v>
      </c>
      <c r="B1461" s="178" t="str">
        <f t="shared" si="500"/>
        <v>Centralized Monitoring Solution</v>
      </c>
      <c r="C1461" s="49" t="str">
        <f t="shared" si="499"/>
        <v>MERC/CAPEX/MSPGCL/2023-24/0576</v>
      </c>
      <c r="D1461" s="160">
        <f t="shared" si="499"/>
        <v>45232</v>
      </c>
      <c r="E1461" s="111">
        <f t="shared" si="499"/>
        <v>69.308999999999997</v>
      </c>
      <c r="F1461" s="109">
        <f t="shared" si="502"/>
        <v>0</v>
      </c>
      <c r="G1461" s="109">
        <f t="shared" si="503"/>
        <v>0</v>
      </c>
      <c r="H1461" s="111">
        <f t="shared" si="504"/>
        <v>0</v>
      </c>
      <c r="I1461" s="109">
        <f>'F4.2'!AA81</f>
        <v>0</v>
      </c>
      <c r="J1461" s="109">
        <f>'F4.2'!AZ81</f>
        <v>0</v>
      </c>
      <c r="K1461" s="111"/>
      <c r="L1461" s="111"/>
      <c r="M1461" s="111">
        <f t="shared" si="508"/>
        <v>0</v>
      </c>
      <c r="N1461" s="111">
        <f t="shared" si="505"/>
        <v>0</v>
      </c>
      <c r="O1461" s="173">
        <f t="shared" si="506"/>
        <v>0</v>
      </c>
      <c r="P1461" s="174">
        <f t="shared" si="507"/>
        <v>0</v>
      </c>
    </row>
    <row r="1462" spans="1:16" ht="15.75" hidden="1" outlineLevel="1">
      <c r="A1462" s="185">
        <f t="shared" si="501"/>
        <v>1</v>
      </c>
      <c r="B1462" s="186" t="str">
        <f t="shared" si="500"/>
        <v>Centralized Monitoring Solution</v>
      </c>
      <c r="C1462" s="49" t="str">
        <f t="shared" si="499"/>
        <v>MERC/CAPEX/MSPGCL/2023-24/0576</v>
      </c>
      <c r="D1462" s="160">
        <f t="shared" si="499"/>
        <v>45232</v>
      </c>
      <c r="E1462" s="111">
        <f t="shared" si="499"/>
        <v>66.009</v>
      </c>
      <c r="F1462" s="109">
        <f t="shared" si="502"/>
        <v>0</v>
      </c>
      <c r="G1462" s="109">
        <f t="shared" si="503"/>
        <v>0</v>
      </c>
      <c r="H1462" s="111">
        <f t="shared" si="504"/>
        <v>0</v>
      </c>
      <c r="I1462" s="109">
        <f>'F4.2'!AA82</f>
        <v>0</v>
      </c>
      <c r="J1462" s="109">
        <f>'F4.2'!AZ82</f>
        <v>0</v>
      </c>
      <c r="K1462" s="111"/>
      <c r="L1462" s="111"/>
      <c r="M1462" s="111">
        <f t="shared" si="508"/>
        <v>0</v>
      </c>
      <c r="N1462" s="111">
        <f t="shared" si="505"/>
        <v>0</v>
      </c>
      <c r="O1462" s="173">
        <f t="shared" si="506"/>
        <v>0</v>
      </c>
      <c r="P1462" s="174">
        <f t="shared" si="507"/>
        <v>0</v>
      </c>
    </row>
    <row r="1463" spans="1:16" ht="15.75" hidden="1" outlineLevel="1">
      <c r="A1463" s="185">
        <f t="shared" si="501"/>
        <v>0</v>
      </c>
      <c r="B1463" s="186" t="str">
        <f t="shared" si="500"/>
        <v>IDC</v>
      </c>
      <c r="C1463" s="49" t="str">
        <f t="shared" si="499"/>
        <v>MERC/CAPEX/MSPGCL/2023-24/0576</v>
      </c>
      <c r="D1463" s="160">
        <f t="shared" si="499"/>
        <v>45232</v>
      </c>
      <c r="E1463" s="111">
        <f t="shared" si="499"/>
        <v>3.3</v>
      </c>
      <c r="F1463" s="109">
        <f t="shared" si="502"/>
        <v>0</v>
      </c>
      <c r="G1463" s="109">
        <f t="shared" si="503"/>
        <v>0</v>
      </c>
      <c r="H1463" s="111">
        <f t="shared" si="504"/>
        <v>0</v>
      </c>
      <c r="I1463" s="109">
        <f>'F4.2'!AA83</f>
        <v>0</v>
      </c>
      <c r="J1463" s="109">
        <f>'F4.2'!AZ83</f>
        <v>0</v>
      </c>
      <c r="K1463" s="111"/>
      <c r="L1463" s="111"/>
      <c r="M1463" s="111">
        <f t="shared" si="508"/>
        <v>0</v>
      </c>
      <c r="N1463" s="111">
        <f t="shared" si="505"/>
        <v>0</v>
      </c>
      <c r="O1463" s="173">
        <f t="shared" si="506"/>
        <v>0</v>
      </c>
      <c r="P1463" s="174">
        <f t="shared" si="507"/>
        <v>0</v>
      </c>
    </row>
    <row r="1464" spans="1:16" ht="31.5" hidden="1" outlineLevel="1">
      <c r="A1464" s="177">
        <f t="shared" si="501"/>
        <v>20</v>
      </c>
      <c r="B1464" s="178" t="str">
        <f t="shared" si="500"/>
        <v>Improvement of Loadability and Availability of Coal Handling Plant at BTPS, Bhusawal</v>
      </c>
      <c r="C1464" s="49" t="str">
        <f t="shared" si="499"/>
        <v>MERC/CAPEX/MSPGCL/2024-25/0309</v>
      </c>
      <c r="D1464" s="160">
        <f t="shared" si="499"/>
        <v>45429</v>
      </c>
      <c r="E1464" s="111">
        <f t="shared" si="499"/>
        <v>0</v>
      </c>
      <c r="F1464" s="109">
        <f t="shared" si="502"/>
        <v>0</v>
      </c>
      <c r="G1464" s="109">
        <f t="shared" si="503"/>
        <v>0</v>
      </c>
      <c r="H1464" s="111">
        <f t="shared" si="504"/>
        <v>0</v>
      </c>
      <c r="I1464" s="109">
        <f>'F4.2'!AA84</f>
        <v>0</v>
      </c>
      <c r="J1464" s="109">
        <f>'F4.2'!AZ84</f>
        <v>0</v>
      </c>
      <c r="K1464" s="111"/>
      <c r="L1464" s="111"/>
      <c r="M1464" s="111">
        <f t="shared" si="508"/>
        <v>0</v>
      </c>
      <c r="N1464" s="111">
        <f t="shared" si="505"/>
        <v>0</v>
      </c>
      <c r="O1464" s="173">
        <f t="shared" si="506"/>
        <v>0</v>
      </c>
      <c r="P1464" s="174">
        <f t="shared" si="507"/>
        <v>0</v>
      </c>
    </row>
    <row r="1465" spans="1:16" ht="47.25" hidden="1" outlineLevel="1">
      <c r="A1465" s="185">
        <f t="shared" si="501"/>
        <v>20.100000000000001</v>
      </c>
      <c r="B1465" s="186" t="str">
        <f t="shared" si="500"/>
        <v>Scheme-1:-Design Engineering, Supply, Erection, commissioning, Extension of travel Length &amp; Capacity Enhancement of coal yard with additional drive system of stacker reclaimer conveyor No. 110 at in coal handling Plant BTPS.</v>
      </c>
      <c r="C1465" s="49" t="str">
        <f t="shared" si="499"/>
        <v>MERC/CAPEX/MSPGCL/2024-25/0309</v>
      </c>
      <c r="D1465" s="160">
        <f t="shared" si="499"/>
        <v>45429</v>
      </c>
      <c r="E1465" s="111">
        <f t="shared" si="499"/>
        <v>14.27</v>
      </c>
      <c r="F1465" s="109">
        <f t="shared" si="502"/>
        <v>14.27</v>
      </c>
      <c r="G1465" s="109">
        <f t="shared" si="503"/>
        <v>14.27</v>
      </c>
      <c r="H1465" s="111">
        <f t="shared" si="504"/>
        <v>0</v>
      </c>
      <c r="I1465" s="109">
        <f>'F4.2'!AA85</f>
        <v>0</v>
      </c>
      <c r="J1465" s="109">
        <f>'F4.2'!AZ85</f>
        <v>0</v>
      </c>
      <c r="K1465" s="111"/>
      <c r="L1465" s="111"/>
      <c r="M1465" s="111">
        <f t="shared" ref="M1465:M1484" si="509">SUM(J1465:L1465)</f>
        <v>0</v>
      </c>
      <c r="N1465" s="111">
        <f t="shared" si="505"/>
        <v>0</v>
      </c>
      <c r="O1465" s="173"/>
      <c r="P1465" s="174"/>
    </row>
    <row r="1466" spans="1:16" ht="31.5" hidden="1" outlineLevel="1">
      <c r="A1466" s="185">
        <f t="shared" si="501"/>
        <v>20.2</v>
      </c>
      <c r="B1466" s="186" t="str">
        <f t="shared" si="500"/>
        <v>Scheme-2:-Design, Engineering, Rectification, Erection &amp; Commissioning of Z point at Conveyor 108A &amp; B at CHP-500MW.</v>
      </c>
      <c r="C1466" s="49" t="str">
        <f t="shared" si="499"/>
        <v>MERC/CAPEX/MSPGCL/2024-25/0309</v>
      </c>
      <c r="D1466" s="160">
        <f t="shared" si="499"/>
        <v>45429</v>
      </c>
      <c r="E1466" s="111">
        <f t="shared" si="499"/>
        <v>8.18</v>
      </c>
      <c r="F1466" s="109">
        <f t="shared" si="502"/>
        <v>8.18</v>
      </c>
      <c r="G1466" s="109">
        <f t="shared" si="503"/>
        <v>8.18</v>
      </c>
      <c r="H1466" s="111">
        <f t="shared" si="504"/>
        <v>0</v>
      </c>
      <c r="I1466" s="109">
        <f>'F4.2'!AA86</f>
        <v>0</v>
      </c>
      <c r="J1466" s="109">
        <f>'F4.2'!AZ86</f>
        <v>0</v>
      </c>
      <c r="K1466" s="111"/>
      <c r="L1466" s="111"/>
      <c r="M1466" s="111">
        <f t="shared" si="509"/>
        <v>0</v>
      </c>
      <c r="N1466" s="111">
        <f t="shared" si="505"/>
        <v>0</v>
      </c>
      <c r="O1466" s="173"/>
      <c r="P1466" s="174"/>
    </row>
    <row r="1467" spans="1:16" ht="31.5" hidden="1" outlineLevel="1">
      <c r="A1467" s="185">
        <f t="shared" si="501"/>
        <v>20.3</v>
      </c>
      <c r="B1467" s="186" t="str">
        <f t="shared" si="500"/>
        <v>Scheme-3:-Design, Engineering and provision of material lifting arrangement for crusher floor, wobbler feeder  &amp; C-105 floor In CHP BTPS.</v>
      </c>
      <c r="C1467" s="49" t="str">
        <f t="shared" si="499"/>
        <v>MERC/CAPEX/MSPGCL/2024-25/0309</v>
      </c>
      <c r="D1467" s="160">
        <f t="shared" si="499"/>
        <v>45429</v>
      </c>
      <c r="E1467" s="111">
        <f t="shared" si="499"/>
        <v>1.88</v>
      </c>
      <c r="F1467" s="109">
        <f t="shared" si="502"/>
        <v>1.88</v>
      </c>
      <c r="G1467" s="109">
        <f t="shared" si="503"/>
        <v>1.88</v>
      </c>
      <c r="H1467" s="111">
        <f t="shared" si="504"/>
        <v>0</v>
      </c>
      <c r="I1467" s="109">
        <f>'F4.2'!AA87</f>
        <v>0</v>
      </c>
      <c r="J1467" s="109">
        <f>'F4.2'!AZ87</f>
        <v>0</v>
      </c>
      <c r="K1467" s="111"/>
      <c r="L1467" s="111"/>
      <c r="M1467" s="111">
        <f t="shared" si="509"/>
        <v>0</v>
      </c>
      <c r="N1467" s="111">
        <f t="shared" si="505"/>
        <v>0</v>
      </c>
      <c r="O1467" s="173"/>
      <c r="P1467" s="174"/>
    </row>
    <row r="1468" spans="1:16" ht="31.5" hidden="1" outlineLevel="1">
      <c r="A1468" s="185">
        <f t="shared" si="501"/>
        <v>20.399999999999999</v>
      </c>
      <c r="B1468" s="186" t="str">
        <f t="shared" si="500"/>
        <v>Scheme-4:-Structural up-gradation and rehabilitation of reversible yard conveyor in coal handling plant.</v>
      </c>
      <c r="C1468" s="49" t="str">
        <f t="shared" si="499"/>
        <v>MERC/CAPEX/MSPGCL/2024-25/0309</v>
      </c>
      <c r="D1468" s="160">
        <f t="shared" si="499"/>
        <v>45429</v>
      </c>
      <c r="E1468" s="111">
        <f t="shared" si="499"/>
        <v>4.21</v>
      </c>
      <c r="F1468" s="109">
        <f t="shared" si="502"/>
        <v>4.21</v>
      </c>
      <c r="G1468" s="109">
        <f t="shared" si="503"/>
        <v>4.21</v>
      </c>
      <c r="H1468" s="111">
        <f t="shared" si="504"/>
        <v>0</v>
      </c>
      <c r="I1468" s="109">
        <f>'F4.2'!AA88</f>
        <v>0</v>
      </c>
      <c r="J1468" s="109">
        <f>'F4.2'!AZ88</f>
        <v>0</v>
      </c>
      <c r="K1468" s="111"/>
      <c r="L1468" s="111"/>
      <c r="M1468" s="111">
        <f t="shared" si="509"/>
        <v>0</v>
      </c>
      <c r="N1468" s="111">
        <f t="shared" si="505"/>
        <v>0</v>
      </c>
      <c r="O1468" s="173"/>
      <c r="P1468" s="174"/>
    </row>
    <row r="1469" spans="1:16" ht="31.5" hidden="1" outlineLevel="1">
      <c r="A1469" s="185">
        <f t="shared" si="501"/>
        <v>20.5</v>
      </c>
      <c r="B1469" s="186" t="str">
        <f t="shared" si="500"/>
        <v>Scheme-5:-Design, Engineering, Erection and commissioning of Receiving and discharge chutes of wobbler feeders in CHP BTPS.</v>
      </c>
      <c r="C1469" s="49" t="str">
        <f t="shared" si="499"/>
        <v>MERC/CAPEX/MSPGCL/2024-25/0309</v>
      </c>
      <c r="D1469" s="160">
        <f t="shared" si="499"/>
        <v>45429</v>
      </c>
      <c r="E1469" s="111">
        <f t="shared" si="499"/>
        <v>6.25</v>
      </c>
      <c r="F1469" s="109">
        <f t="shared" si="502"/>
        <v>6.25</v>
      </c>
      <c r="G1469" s="109">
        <f t="shared" si="503"/>
        <v>6.25</v>
      </c>
      <c r="H1469" s="111">
        <f t="shared" si="504"/>
        <v>0</v>
      </c>
      <c r="I1469" s="109">
        <f>'F4.2'!AA89</f>
        <v>0</v>
      </c>
      <c r="J1469" s="109">
        <f>'F4.2'!AZ89</f>
        <v>0</v>
      </c>
      <c r="K1469" s="111"/>
      <c r="L1469" s="111"/>
      <c r="M1469" s="111">
        <f t="shared" si="509"/>
        <v>0</v>
      </c>
      <c r="N1469" s="111">
        <f t="shared" si="505"/>
        <v>0</v>
      </c>
      <c r="O1469" s="173"/>
      <c r="P1469" s="174"/>
    </row>
    <row r="1470" spans="1:16" ht="15.75" hidden="1" outlineLevel="1">
      <c r="A1470" s="185">
        <f t="shared" si="501"/>
        <v>20.6</v>
      </c>
      <c r="B1470" s="186" t="str">
        <f t="shared" si="500"/>
        <v>Scheme-6: Procurement of 3 Nos. of Bulldozers at BTPS, Bhusawal.</v>
      </c>
      <c r="C1470" s="49" t="str">
        <f t="shared" ref="C1470:E1489" si="510">C1240</f>
        <v>MERC/CAPEX/MSPGCL/2024-25/0309</v>
      </c>
      <c r="D1470" s="160">
        <f t="shared" si="510"/>
        <v>45429</v>
      </c>
      <c r="E1470" s="111">
        <f t="shared" si="510"/>
        <v>7.35</v>
      </c>
      <c r="F1470" s="109">
        <f t="shared" si="502"/>
        <v>7.35</v>
      </c>
      <c r="G1470" s="109">
        <f t="shared" si="503"/>
        <v>7.35</v>
      </c>
      <c r="H1470" s="111">
        <f t="shared" si="504"/>
        <v>0</v>
      </c>
      <c r="I1470" s="109">
        <f>'F4.2'!AA90</f>
        <v>0</v>
      </c>
      <c r="J1470" s="109">
        <f>'F4.2'!AZ90</f>
        <v>0</v>
      </c>
      <c r="K1470" s="111"/>
      <c r="L1470" s="111"/>
      <c r="M1470" s="111">
        <f t="shared" si="509"/>
        <v>0</v>
      </c>
      <c r="N1470" s="111">
        <f t="shared" si="505"/>
        <v>0</v>
      </c>
      <c r="O1470" s="173"/>
      <c r="P1470" s="174"/>
    </row>
    <row r="1471" spans="1:16" ht="15.75" hidden="1" outlineLevel="1">
      <c r="A1471" s="185">
        <f t="shared" si="501"/>
        <v>0</v>
      </c>
      <c r="B1471" s="186" t="str">
        <f t="shared" si="500"/>
        <v>IDC</v>
      </c>
      <c r="C1471" s="49">
        <f t="shared" si="510"/>
        <v>0</v>
      </c>
      <c r="D1471" s="160" t="str">
        <f t="shared" si="510"/>
        <v>-</v>
      </c>
      <c r="E1471" s="111">
        <f t="shared" si="510"/>
        <v>0</v>
      </c>
      <c r="F1471" s="109">
        <f t="shared" si="502"/>
        <v>0.42</v>
      </c>
      <c r="G1471" s="109">
        <f t="shared" si="503"/>
        <v>0.42</v>
      </c>
      <c r="H1471" s="111">
        <f t="shared" si="504"/>
        <v>0</v>
      </c>
      <c r="I1471" s="109">
        <f>'F4.2'!AA91</f>
        <v>0</v>
      </c>
      <c r="J1471" s="109">
        <f>'F4.2'!AZ91</f>
        <v>0</v>
      </c>
      <c r="K1471" s="111"/>
      <c r="L1471" s="111"/>
      <c r="M1471" s="111">
        <f t="shared" si="509"/>
        <v>0</v>
      </c>
      <c r="N1471" s="111">
        <f t="shared" si="505"/>
        <v>0</v>
      </c>
      <c r="O1471" s="173"/>
      <c r="P1471" s="174"/>
    </row>
    <row r="1472" spans="1:16" ht="31.5" hidden="1" outlineLevel="1">
      <c r="A1472" s="177">
        <f t="shared" si="501"/>
        <v>21</v>
      </c>
      <c r="B1472" s="178" t="str">
        <f t="shared" si="500"/>
        <v>Performance Improvement of Coal Handling Plant at BTPS-U4 &amp; 5, Bhusawal</v>
      </c>
      <c r="C1472" s="49" t="str">
        <f t="shared" si="510"/>
        <v>MERC/CAPEX/MSPGCL/2024-25/0310</v>
      </c>
      <c r="D1472" s="160" t="str">
        <f t="shared" si="510"/>
        <v>-</v>
      </c>
      <c r="E1472" s="111">
        <f t="shared" si="510"/>
        <v>0</v>
      </c>
      <c r="F1472" s="109">
        <f t="shared" si="502"/>
        <v>0</v>
      </c>
      <c r="G1472" s="109">
        <f t="shared" si="503"/>
        <v>0</v>
      </c>
      <c r="H1472" s="111">
        <f t="shared" si="504"/>
        <v>0</v>
      </c>
      <c r="I1472" s="109">
        <f>'F4.2'!AA92</f>
        <v>0</v>
      </c>
      <c r="J1472" s="109">
        <f>'F4.2'!AZ92</f>
        <v>0</v>
      </c>
      <c r="K1472" s="111"/>
      <c r="L1472" s="111"/>
      <c r="M1472" s="111">
        <f t="shared" si="509"/>
        <v>0</v>
      </c>
      <c r="N1472" s="111">
        <f t="shared" si="505"/>
        <v>0</v>
      </c>
      <c r="O1472" s="173"/>
      <c r="P1472" s="174"/>
    </row>
    <row r="1473" spans="1:16" ht="31.5" hidden="1" outlineLevel="1">
      <c r="A1473" s="185">
        <f t="shared" si="501"/>
        <v>21.1</v>
      </c>
      <c r="B1473" s="186" t="str">
        <f t="shared" si="500"/>
        <v>Scheme-1: Revamping, Modification of Gravity take-up and Drive Augmentation of Bunkering conveyor in CHP BTPS</v>
      </c>
      <c r="C1473" s="49" t="str">
        <f t="shared" si="510"/>
        <v>MERC/CAPEX/MSPGCL/2024-25/0310</v>
      </c>
      <c r="D1473" s="160">
        <f t="shared" si="510"/>
        <v>45429</v>
      </c>
      <c r="E1473" s="111">
        <f t="shared" si="510"/>
        <v>11.35</v>
      </c>
      <c r="F1473" s="109">
        <f t="shared" si="502"/>
        <v>11.35</v>
      </c>
      <c r="G1473" s="109">
        <f t="shared" si="503"/>
        <v>11.35</v>
      </c>
      <c r="H1473" s="111">
        <f t="shared" si="504"/>
        <v>0</v>
      </c>
      <c r="I1473" s="109">
        <f>'F4.2'!AA93</f>
        <v>0</v>
      </c>
      <c r="J1473" s="109">
        <f>'F4.2'!AZ93</f>
        <v>0</v>
      </c>
      <c r="K1473" s="111"/>
      <c r="L1473" s="111"/>
      <c r="M1473" s="111">
        <f t="shared" si="509"/>
        <v>0</v>
      </c>
      <c r="N1473" s="111">
        <f t="shared" si="505"/>
        <v>0</v>
      </c>
      <c r="O1473" s="173"/>
      <c r="P1473" s="174"/>
    </row>
    <row r="1474" spans="1:16" ht="15.75" hidden="1" outlineLevel="1">
      <c r="A1474" s="185">
        <f t="shared" si="501"/>
        <v>21.2</v>
      </c>
      <c r="B1474" s="186" t="str">
        <f t="shared" si="500"/>
        <v>Scheme-2: Revamping of coal diverting chutes in CHP 2x500 MW BTPS</v>
      </c>
      <c r="C1474" s="49" t="str">
        <f t="shared" si="510"/>
        <v>MERC/CAPEX/MSPGCL/2024-25/0310</v>
      </c>
      <c r="D1474" s="160">
        <f t="shared" si="510"/>
        <v>45429</v>
      </c>
      <c r="E1474" s="111">
        <f t="shared" si="510"/>
        <v>5.73</v>
      </c>
      <c r="F1474" s="109">
        <f t="shared" si="502"/>
        <v>5.73</v>
      </c>
      <c r="G1474" s="109">
        <f t="shared" si="503"/>
        <v>5.73</v>
      </c>
      <c r="H1474" s="111">
        <f t="shared" si="504"/>
        <v>0</v>
      </c>
      <c r="I1474" s="109">
        <f>'F4.2'!AA94</f>
        <v>0</v>
      </c>
      <c r="J1474" s="109">
        <f>'F4.2'!AZ94</f>
        <v>0</v>
      </c>
      <c r="K1474" s="111"/>
      <c r="L1474" s="111"/>
      <c r="M1474" s="111">
        <f t="shared" si="509"/>
        <v>0</v>
      </c>
      <c r="N1474" s="111">
        <f t="shared" si="505"/>
        <v>0</v>
      </c>
      <c r="O1474" s="173"/>
      <c r="P1474" s="174"/>
    </row>
    <row r="1475" spans="1:16" ht="31.5" hidden="1" outlineLevel="1">
      <c r="A1475" s="185">
        <f t="shared" si="501"/>
        <v>21.3</v>
      </c>
      <c r="B1475" s="186" t="str">
        <f t="shared" si="500"/>
        <v>Scheme-3: Revamping and structural augmentation of Reversible feeder conveyors in CHP-BTPS.</v>
      </c>
      <c r="C1475" s="49" t="str">
        <f t="shared" si="510"/>
        <v>MERC/CAPEX/MSPGCL/2024-25/0310</v>
      </c>
      <c r="D1475" s="160">
        <f t="shared" si="510"/>
        <v>45429</v>
      </c>
      <c r="E1475" s="111">
        <f t="shared" si="510"/>
        <v>1.77</v>
      </c>
      <c r="F1475" s="109">
        <f t="shared" si="502"/>
        <v>3.52</v>
      </c>
      <c r="G1475" s="109">
        <f t="shared" si="503"/>
        <v>3.52</v>
      </c>
      <c r="H1475" s="111">
        <f t="shared" si="504"/>
        <v>0</v>
      </c>
      <c r="I1475" s="109">
        <f>'F4.2'!AA95</f>
        <v>0</v>
      </c>
      <c r="J1475" s="109">
        <f>'F4.2'!AZ95</f>
        <v>0</v>
      </c>
      <c r="K1475" s="111"/>
      <c r="L1475" s="111"/>
      <c r="M1475" s="111">
        <f t="shared" si="509"/>
        <v>0</v>
      </c>
      <c r="N1475" s="111">
        <f t="shared" si="505"/>
        <v>0</v>
      </c>
      <c r="O1475" s="173"/>
      <c r="P1475" s="174"/>
    </row>
    <row r="1476" spans="1:16" ht="31.5" hidden="1" outlineLevel="1">
      <c r="A1476" s="185">
        <f t="shared" si="501"/>
        <v>21.4</v>
      </c>
      <c r="B1476" s="186" t="str">
        <f t="shared" si="500"/>
        <v>Scheme-4: Revamping and up-gradation of air &amp; ventilation system in Coal Handling Plant-BTPS.</v>
      </c>
      <c r="C1476" s="49" t="str">
        <f t="shared" si="510"/>
        <v>MERC/CAPEX/MSPGCL/2024-25/0310</v>
      </c>
      <c r="D1476" s="160">
        <f t="shared" si="510"/>
        <v>45429</v>
      </c>
      <c r="E1476" s="111">
        <f t="shared" si="510"/>
        <v>9.01</v>
      </c>
      <c r="F1476" s="109">
        <f t="shared" si="502"/>
        <v>3.85</v>
      </c>
      <c r="G1476" s="109">
        <f t="shared" si="503"/>
        <v>3.85</v>
      </c>
      <c r="H1476" s="111">
        <f t="shared" si="504"/>
        <v>0</v>
      </c>
      <c r="I1476" s="109">
        <f>'F4.2'!AA96</f>
        <v>0</v>
      </c>
      <c r="J1476" s="109">
        <f>'F4.2'!AZ96</f>
        <v>0</v>
      </c>
      <c r="K1476" s="111"/>
      <c r="L1476" s="111"/>
      <c r="M1476" s="111">
        <f t="shared" si="509"/>
        <v>0</v>
      </c>
      <c r="N1476" s="111">
        <f t="shared" si="505"/>
        <v>0</v>
      </c>
      <c r="O1476" s="173"/>
      <c r="P1476" s="174"/>
    </row>
    <row r="1477" spans="1:16" ht="31.5" hidden="1" outlineLevel="1">
      <c r="A1477" s="185">
        <f t="shared" si="501"/>
        <v>21.5</v>
      </c>
      <c r="B1477" s="186" t="str">
        <f t="shared" si="500"/>
        <v>Scheme-5: Revamping, Structural &amp; drive up-gradation  of conveyor-111 in CHP-BTPS.</v>
      </c>
      <c r="C1477" s="49" t="str">
        <f t="shared" si="510"/>
        <v>MERC/CAPEX/MSPGCL/2024-25/0310</v>
      </c>
      <c r="D1477" s="160">
        <f t="shared" si="510"/>
        <v>45429</v>
      </c>
      <c r="E1477" s="111">
        <f t="shared" si="510"/>
        <v>3.85</v>
      </c>
      <c r="F1477" s="109">
        <f t="shared" si="502"/>
        <v>8.6199999999999992</v>
      </c>
      <c r="G1477" s="109">
        <f t="shared" si="503"/>
        <v>8.6199999999999992</v>
      </c>
      <c r="H1477" s="111">
        <f t="shared" si="504"/>
        <v>0</v>
      </c>
      <c r="I1477" s="109">
        <f>'F4.2'!AA97</f>
        <v>0</v>
      </c>
      <c r="J1477" s="109">
        <f>'F4.2'!AZ97</f>
        <v>0</v>
      </c>
      <c r="K1477" s="111"/>
      <c r="L1477" s="111"/>
      <c r="M1477" s="111">
        <f t="shared" si="509"/>
        <v>0</v>
      </c>
      <c r="N1477" s="111">
        <f t="shared" si="505"/>
        <v>0</v>
      </c>
      <c r="O1477" s="173"/>
      <c r="P1477" s="174"/>
    </row>
    <row r="1478" spans="1:16" ht="31.5" hidden="1" outlineLevel="1">
      <c r="A1478" s="185">
        <f t="shared" si="501"/>
        <v>21.6</v>
      </c>
      <c r="B1478" s="186" t="str">
        <f t="shared" si="500"/>
        <v>Scheme-6: Revamping and structural up-gradation of conveyor system in tunnel area in Coal Handling Plant-BTPS.</v>
      </c>
      <c r="C1478" s="49" t="str">
        <f t="shared" si="510"/>
        <v>MERC/CAPEX/MSPGCL/2024-25/0310</v>
      </c>
      <c r="D1478" s="160">
        <f t="shared" si="510"/>
        <v>45429</v>
      </c>
      <c r="E1478" s="111">
        <f t="shared" si="510"/>
        <v>8.6199999999999992</v>
      </c>
      <c r="F1478" s="109">
        <f t="shared" si="502"/>
        <v>8.06</v>
      </c>
      <c r="G1478" s="109">
        <f t="shared" si="503"/>
        <v>8.06</v>
      </c>
      <c r="H1478" s="111">
        <f t="shared" si="504"/>
        <v>0</v>
      </c>
      <c r="I1478" s="109">
        <f>'F4.2'!AA98</f>
        <v>0</v>
      </c>
      <c r="J1478" s="109">
        <f>'F4.2'!AZ98</f>
        <v>0</v>
      </c>
      <c r="K1478" s="111"/>
      <c r="L1478" s="111"/>
      <c r="M1478" s="111">
        <f t="shared" si="509"/>
        <v>0</v>
      </c>
      <c r="N1478" s="111">
        <f t="shared" si="505"/>
        <v>0</v>
      </c>
      <c r="O1478" s="173"/>
      <c r="P1478" s="174"/>
    </row>
    <row r="1479" spans="1:16" ht="31.5" hidden="1" outlineLevel="1">
      <c r="A1479" s="185">
        <f t="shared" si="501"/>
        <v>21.7</v>
      </c>
      <c r="B1479" s="186" t="str">
        <f t="shared" si="500"/>
        <v>Scheme-7: Erection &amp; Commissioning of Travelling type coal chutes in CHP BTPS.</v>
      </c>
      <c r="C1479" s="49" t="str">
        <f t="shared" si="510"/>
        <v>MERC/CAPEX/MSPGCL/2024-25/0310</v>
      </c>
      <c r="D1479" s="160">
        <f t="shared" si="510"/>
        <v>45429</v>
      </c>
      <c r="E1479" s="111">
        <f t="shared" si="510"/>
        <v>8.06</v>
      </c>
      <c r="F1479" s="109">
        <f t="shared" si="502"/>
        <v>4.9800000000000004</v>
      </c>
      <c r="G1479" s="109">
        <f t="shared" si="503"/>
        <v>4.9800000000000004</v>
      </c>
      <c r="H1479" s="111">
        <f t="shared" si="504"/>
        <v>0</v>
      </c>
      <c r="I1479" s="109">
        <f>'F4.2'!AA99</f>
        <v>0</v>
      </c>
      <c r="J1479" s="109">
        <f>'F4.2'!AZ99</f>
        <v>0</v>
      </c>
      <c r="K1479" s="111"/>
      <c r="L1479" s="111"/>
      <c r="M1479" s="111">
        <f t="shared" si="509"/>
        <v>0</v>
      </c>
      <c r="N1479" s="111">
        <f t="shared" si="505"/>
        <v>0</v>
      </c>
      <c r="O1479" s="173"/>
      <c r="P1479" s="174"/>
    </row>
    <row r="1480" spans="1:16" ht="31.5" hidden="1" outlineLevel="1">
      <c r="A1480" s="185">
        <f t="shared" si="501"/>
        <v>21.8</v>
      </c>
      <c r="B1480" s="186" t="str">
        <f t="shared" si="500"/>
        <v>Scheme-8: Revamping of scoop cooling system installed in coal handling plant BTPS.</v>
      </c>
      <c r="C1480" s="49" t="str">
        <f t="shared" si="510"/>
        <v>MERC/CAPEX/MSPGCL/2024-25/0310</v>
      </c>
      <c r="D1480" s="160">
        <f t="shared" si="510"/>
        <v>45429</v>
      </c>
      <c r="E1480" s="111">
        <f t="shared" si="510"/>
        <v>4.9800000000000004</v>
      </c>
      <c r="F1480" s="109">
        <f t="shared" si="502"/>
        <v>3.92</v>
      </c>
      <c r="G1480" s="109">
        <f t="shared" si="503"/>
        <v>3.92</v>
      </c>
      <c r="H1480" s="111">
        <f t="shared" si="504"/>
        <v>0</v>
      </c>
      <c r="I1480" s="109">
        <f>'F4.2'!AA100</f>
        <v>0</v>
      </c>
      <c r="J1480" s="109">
        <f>'F4.2'!AZ100</f>
        <v>0</v>
      </c>
      <c r="K1480" s="111"/>
      <c r="L1480" s="111"/>
      <c r="M1480" s="111">
        <f t="shared" si="509"/>
        <v>0</v>
      </c>
      <c r="N1480" s="111">
        <f t="shared" si="505"/>
        <v>0</v>
      </c>
      <c r="O1480" s="173"/>
      <c r="P1480" s="174"/>
    </row>
    <row r="1481" spans="1:16" ht="15.75" hidden="1" outlineLevel="1">
      <c r="A1481" s="283">
        <f t="shared" si="501"/>
        <v>21.9</v>
      </c>
      <c r="B1481" s="283" t="str">
        <f t="shared" si="500"/>
        <v>Scheme-9: Retrofitting and Up-gradation of Dewatering system in CHP-BTPS.</v>
      </c>
      <c r="C1481" s="49" t="str">
        <f t="shared" si="510"/>
        <v>MERC/CAPEX/MSPGCL/2024-25/0310</v>
      </c>
      <c r="D1481" s="160">
        <f t="shared" si="510"/>
        <v>45429</v>
      </c>
      <c r="E1481" s="111">
        <f t="shared" si="510"/>
        <v>3.92</v>
      </c>
      <c r="F1481" s="109">
        <f t="shared" si="502"/>
        <v>9.01</v>
      </c>
      <c r="G1481" s="109">
        <f t="shared" si="503"/>
        <v>9.01</v>
      </c>
      <c r="H1481" s="111">
        <f t="shared" si="504"/>
        <v>0</v>
      </c>
      <c r="I1481" s="109">
        <f>'F4.2'!AA101</f>
        <v>0</v>
      </c>
      <c r="J1481" s="109">
        <f>'F4.2'!AZ101</f>
        <v>0</v>
      </c>
      <c r="K1481" s="111"/>
      <c r="L1481" s="111"/>
      <c r="M1481" s="111">
        <f t="shared" si="509"/>
        <v>0</v>
      </c>
      <c r="N1481" s="111">
        <f t="shared" si="505"/>
        <v>0</v>
      </c>
      <c r="O1481" s="173"/>
      <c r="P1481" s="174"/>
    </row>
    <row r="1482" spans="1:16" ht="15.75" hidden="1" outlineLevel="1">
      <c r="A1482" s="282">
        <f t="shared" si="501"/>
        <v>0</v>
      </c>
      <c r="B1482" s="282" t="str">
        <f t="shared" si="500"/>
        <v>IDC</v>
      </c>
      <c r="C1482" s="49">
        <f t="shared" si="510"/>
        <v>0</v>
      </c>
      <c r="D1482" s="160" t="str">
        <f t="shared" si="510"/>
        <v>-</v>
      </c>
      <c r="E1482" s="111">
        <f t="shared" si="510"/>
        <v>0</v>
      </c>
      <c r="F1482" s="109">
        <f t="shared" si="502"/>
        <v>0.53</v>
      </c>
      <c r="G1482" s="109">
        <f t="shared" si="503"/>
        <v>0.53</v>
      </c>
      <c r="H1482" s="111">
        <f t="shared" si="504"/>
        <v>0</v>
      </c>
      <c r="I1482" s="109">
        <f>'F4.2'!AA102</f>
        <v>0</v>
      </c>
      <c r="J1482" s="109">
        <f>'F4.2'!AZ102</f>
        <v>0</v>
      </c>
      <c r="K1482" s="111"/>
      <c r="L1482" s="111"/>
      <c r="M1482" s="111">
        <f t="shared" si="509"/>
        <v>0</v>
      </c>
      <c r="N1482" s="111">
        <f t="shared" si="505"/>
        <v>0</v>
      </c>
      <c r="O1482" s="173"/>
      <c r="P1482" s="174"/>
    </row>
    <row r="1483" spans="1:16" ht="15.75" hidden="1" outlineLevel="1">
      <c r="A1483" s="284">
        <f t="shared" si="501"/>
        <v>0</v>
      </c>
      <c r="B1483" s="284" t="str">
        <f t="shared" si="500"/>
        <v>Asset Transfer from Projects</v>
      </c>
      <c r="C1483" s="49">
        <f t="shared" si="510"/>
        <v>0</v>
      </c>
      <c r="D1483" s="160" t="str">
        <f t="shared" si="510"/>
        <v>-</v>
      </c>
      <c r="E1483" s="111">
        <f t="shared" si="510"/>
        <v>0</v>
      </c>
      <c r="F1483" s="109">
        <f t="shared" si="502"/>
        <v>0</v>
      </c>
      <c r="G1483" s="109">
        <f t="shared" si="503"/>
        <v>0</v>
      </c>
      <c r="H1483" s="111">
        <f t="shared" si="504"/>
        <v>0</v>
      </c>
      <c r="I1483" s="109">
        <f>'F4.2'!AA103</f>
        <v>0</v>
      </c>
      <c r="J1483" s="109">
        <f>'F4.2'!AZ103</f>
        <v>0</v>
      </c>
      <c r="K1483" s="111"/>
      <c r="L1483" s="111"/>
      <c r="M1483" s="111">
        <f t="shared" si="509"/>
        <v>0</v>
      </c>
      <c r="N1483" s="111">
        <f t="shared" si="505"/>
        <v>0</v>
      </c>
      <c r="O1483" s="173"/>
      <c r="P1483" s="174"/>
    </row>
    <row r="1484" spans="1:16" ht="15.75" hidden="1" outlineLevel="1">
      <c r="A1484" s="282">
        <f t="shared" si="501"/>
        <v>0</v>
      </c>
      <c r="B1484" s="282" t="str">
        <f t="shared" ref="B1484:B1515" si="511">B1254</f>
        <v>SP Busduct Unit 4&amp;5</v>
      </c>
      <c r="C1484" s="49">
        <f t="shared" si="510"/>
        <v>0</v>
      </c>
      <c r="D1484" s="160" t="str">
        <f t="shared" si="510"/>
        <v>-</v>
      </c>
      <c r="E1484" s="111">
        <f t="shared" si="510"/>
        <v>0</v>
      </c>
      <c r="F1484" s="109">
        <f t="shared" si="502"/>
        <v>0.30071745999999999</v>
      </c>
      <c r="G1484" s="109">
        <f t="shared" si="503"/>
        <v>0.30071745999999999</v>
      </c>
      <c r="H1484" s="111">
        <f t="shared" si="504"/>
        <v>0</v>
      </c>
      <c r="I1484" s="109">
        <f>'F4.2'!AA104</f>
        <v>0</v>
      </c>
      <c r="J1484" s="109">
        <f>'F4.2'!AZ104</f>
        <v>0</v>
      </c>
      <c r="K1484" s="111"/>
      <c r="L1484" s="111"/>
      <c r="M1484" s="111">
        <f t="shared" si="509"/>
        <v>0</v>
      </c>
      <c r="N1484" s="111">
        <f t="shared" si="505"/>
        <v>0</v>
      </c>
      <c r="O1484" s="173"/>
      <c r="P1484" s="174"/>
    </row>
    <row r="1485" spans="1:16" ht="15.75" hidden="1" outlineLevel="1">
      <c r="A1485" s="282">
        <f t="shared" si="501"/>
        <v>0</v>
      </c>
      <c r="B1485" s="282" t="str">
        <f t="shared" si="511"/>
        <v>ESP,ID,FD,PA Fans &amp;Other Boiler Auxiliaries</v>
      </c>
      <c r="C1485" s="40">
        <f t="shared" si="510"/>
        <v>0</v>
      </c>
      <c r="D1485" s="159" t="str">
        <f t="shared" si="510"/>
        <v>-</v>
      </c>
      <c r="E1485" s="109">
        <f t="shared" si="510"/>
        <v>0</v>
      </c>
      <c r="F1485" s="109">
        <f t="shared" si="502"/>
        <v>1.0282827000000001</v>
      </c>
      <c r="G1485" s="109">
        <f t="shared" si="503"/>
        <v>1.0282827000000001</v>
      </c>
      <c r="H1485" s="109">
        <f t="shared" si="504"/>
        <v>0</v>
      </c>
      <c r="I1485" s="109">
        <f>'F4.2'!AA105</f>
        <v>0</v>
      </c>
      <c r="J1485" s="109">
        <f>'F4.2'!AZ105</f>
        <v>0</v>
      </c>
      <c r="K1485" s="109"/>
      <c r="L1485" s="109"/>
      <c r="M1485" s="109">
        <f t="shared" ref="M1485:M1538" si="512">SUM(J1485:L1485)</f>
        <v>0</v>
      </c>
      <c r="N1485" s="109">
        <f t="shared" si="505"/>
        <v>0</v>
      </c>
    </row>
    <row r="1486" spans="1:16" ht="15.75" hidden="1" outlineLevel="1">
      <c r="A1486" s="284">
        <f t="shared" ref="A1486:A1517" si="513">A1256</f>
        <v>0</v>
      </c>
      <c r="B1486" s="284" t="str">
        <f t="shared" si="511"/>
        <v>(ii) DPR Yet to be Submitted to MERC</v>
      </c>
      <c r="C1486" s="40">
        <f t="shared" si="510"/>
        <v>0</v>
      </c>
      <c r="D1486" s="159" t="str">
        <f t="shared" si="510"/>
        <v>-</v>
      </c>
      <c r="E1486" s="109">
        <f t="shared" si="510"/>
        <v>0</v>
      </c>
      <c r="F1486" s="109">
        <f t="shared" ref="F1486:F1517" si="514">F1256+I1256</f>
        <v>0</v>
      </c>
      <c r="G1486" s="109">
        <f t="shared" ref="G1486:G1517" si="515">G1256+M1256</f>
        <v>0</v>
      </c>
      <c r="H1486" s="109">
        <f t="shared" si="504"/>
        <v>0</v>
      </c>
      <c r="I1486" s="109">
        <f>'F4.2'!AA106</f>
        <v>0</v>
      </c>
      <c r="J1486" s="109">
        <f>'F4.2'!AZ106</f>
        <v>0</v>
      </c>
      <c r="K1486" s="109"/>
      <c r="L1486" s="109"/>
      <c r="M1486" s="109">
        <f t="shared" si="512"/>
        <v>0</v>
      </c>
      <c r="N1486" s="109">
        <f t="shared" si="505"/>
        <v>0</v>
      </c>
    </row>
    <row r="1487" spans="1:16" ht="15.75" hidden="1" outlineLevel="1">
      <c r="A1487" s="345">
        <f t="shared" si="513"/>
        <v>0</v>
      </c>
      <c r="B1487" s="345" t="str">
        <f t="shared" si="511"/>
        <v xml:space="preserve">FY 2025-26 </v>
      </c>
      <c r="C1487" s="49">
        <f t="shared" si="510"/>
        <v>0</v>
      </c>
      <c r="D1487" s="160" t="str">
        <f t="shared" si="510"/>
        <v>-</v>
      </c>
      <c r="E1487" s="111">
        <f t="shared" si="510"/>
        <v>0</v>
      </c>
      <c r="F1487" s="109">
        <f t="shared" si="514"/>
        <v>0</v>
      </c>
      <c r="G1487" s="109">
        <f t="shared" si="515"/>
        <v>0</v>
      </c>
      <c r="H1487" s="111">
        <f t="shared" si="504"/>
        <v>0</v>
      </c>
      <c r="I1487" s="109">
        <f>'F4.2'!AA107</f>
        <v>0</v>
      </c>
      <c r="J1487" s="109">
        <f>'F4.2'!AZ107</f>
        <v>0</v>
      </c>
      <c r="K1487" s="111"/>
      <c r="L1487" s="111"/>
      <c r="M1487" s="111">
        <f t="shared" si="512"/>
        <v>0</v>
      </c>
      <c r="N1487" s="111">
        <f t="shared" si="505"/>
        <v>0</v>
      </c>
    </row>
    <row r="1488" spans="1:16" ht="31.5" hidden="1" outlineLevel="1">
      <c r="A1488" s="352">
        <f t="shared" si="513"/>
        <v>1</v>
      </c>
      <c r="B1488" s="353" t="str">
        <f t="shared" si="511"/>
        <v>Up gradation of coal mill reject system, Procurement of Air heater baskets &amp; spare Air heater gearbox at 2X500MW, Bhusawal TPS</v>
      </c>
      <c r="C1488" s="49">
        <f t="shared" si="510"/>
        <v>0</v>
      </c>
      <c r="D1488" s="160" t="str">
        <f t="shared" si="510"/>
        <v>-</v>
      </c>
      <c r="E1488" s="111">
        <f t="shared" si="510"/>
        <v>0</v>
      </c>
      <c r="F1488" s="109">
        <f t="shared" si="514"/>
        <v>31.75</v>
      </c>
      <c r="G1488" s="109">
        <f t="shared" si="515"/>
        <v>0</v>
      </c>
      <c r="H1488" s="111">
        <f t="shared" si="504"/>
        <v>31.75</v>
      </c>
      <c r="I1488" s="109">
        <f>'F4.2'!AA108</f>
        <v>0</v>
      </c>
      <c r="J1488" s="109">
        <f>'F4.2'!AZ108</f>
        <v>0</v>
      </c>
      <c r="K1488" s="111"/>
      <c r="L1488" s="111"/>
      <c r="M1488" s="111">
        <f t="shared" si="512"/>
        <v>0</v>
      </c>
      <c r="N1488" s="111">
        <f t="shared" si="505"/>
        <v>31.75</v>
      </c>
    </row>
    <row r="1489" spans="1:14" ht="63" hidden="1" outlineLevel="1">
      <c r="A1489" s="282">
        <f t="shared" si="513"/>
        <v>1.1000000000000001</v>
      </c>
      <c r="B1489" s="282" t="str">
        <f t="shared" si="511"/>
        <v xml:space="preserve">Work of Capacity enhancement, Engineering, modification, upgradation including spares and consumables and complete commissioning including operation and comprehensive maintenance for 12 months for coal mill reject handling system  in Unit-4&amp;5, 2X500MW, BTPS, Bhusawal </v>
      </c>
      <c r="C1489" s="49">
        <f t="shared" si="510"/>
        <v>0</v>
      </c>
      <c r="D1489" s="160" t="str">
        <f t="shared" si="510"/>
        <v>-</v>
      </c>
      <c r="E1489" s="111">
        <f t="shared" si="510"/>
        <v>0</v>
      </c>
      <c r="F1489" s="109">
        <f t="shared" si="514"/>
        <v>15.05</v>
      </c>
      <c r="G1489" s="109">
        <f t="shared" si="515"/>
        <v>15.05</v>
      </c>
      <c r="H1489" s="111">
        <f t="shared" si="504"/>
        <v>0</v>
      </c>
      <c r="I1489" s="109">
        <f>'F4.2'!AA109</f>
        <v>0</v>
      </c>
      <c r="J1489" s="109">
        <f>'F4.2'!AZ109</f>
        <v>0</v>
      </c>
      <c r="K1489" s="111"/>
      <c r="L1489" s="111"/>
      <c r="M1489" s="111">
        <f t="shared" si="512"/>
        <v>0</v>
      </c>
      <c r="N1489" s="111">
        <f t="shared" si="505"/>
        <v>0</v>
      </c>
    </row>
    <row r="1490" spans="1:14" ht="31.5" hidden="1" outlineLevel="1">
      <c r="A1490" s="282">
        <f t="shared" si="513"/>
        <v>1.2</v>
      </c>
      <c r="B1490" s="282" t="str">
        <f t="shared" si="511"/>
        <v>Procurement of assembly of baskets &amp; seals for Air Preheater of type 31.5 VIM 2000 (72° PA), in Unit-5 2x500MW, BTPS Bhusawal</v>
      </c>
      <c r="C1490" s="49">
        <f t="shared" ref="C1490:E1509" si="516">C1260</f>
        <v>0</v>
      </c>
      <c r="D1490" s="160" t="str">
        <f t="shared" si="516"/>
        <v>-</v>
      </c>
      <c r="E1490" s="111">
        <f t="shared" si="516"/>
        <v>0</v>
      </c>
      <c r="F1490" s="109">
        <f t="shared" si="514"/>
        <v>7.45</v>
      </c>
      <c r="G1490" s="109">
        <f t="shared" si="515"/>
        <v>7.45</v>
      </c>
      <c r="H1490" s="111">
        <f t="shared" si="504"/>
        <v>0</v>
      </c>
      <c r="I1490" s="109">
        <f>'F4.2'!AA110</f>
        <v>0</v>
      </c>
      <c r="J1490" s="109">
        <f>'F4.2'!AZ110</f>
        <v>0</v>
      </c>
      <c r="K1490" s="111"/>
      <c r="L1490" s="111"/>
      <c r="M1490" s="111">
        <f t="shared" si="512"/>
        <v>0</v>
      </c>
      <c r="N1490" s="111">
        <f t="shared" si="505"/>
        <v>0</v>
      </c>
    </row>
    <row r="1491" spans="1:14" ht="31.5" hidden="1" outlineLevel="1">
      <c r="A1491" s="282">
        <f t="shared" si="513"/>
        <v>1.3</v>
      </c>
      <c r="B1491" s="282" t="str">
        <f t="shared" si="511"/>
        <v>Procurement of APH Gearbox to improve availability and performance of Air preheaters at 2 x 500 MW Units, BTPS, Bhusawal. </v>
      </c>
      <c r="C1491" s="49">
        <f t="shared" si="516"/>
        <v>0</v>
      </c>
      <c r="D1491" s="160" t="str">
        <f t="shared" si="516"/>
        <v>-</v>
      </c>
      <c r="E1491" s="111">
        <f t="shared" si="516"/>
        <v>0</v>
      </c>
      <c r="F1491" s="109">
        <f t="shared" si="514"/>
        <v>9.25</v>
      </c>
      <c r="G1491" s="109">
        <f t="shared" si="515"/>
        <v>9.25</v>
      </c>
      <c r="H1491" s="111">
        <f t="shared" si="504"/>
        <v>0</v>
      </c>
      <c r="I1491" s="109">
        <f>'F4.2'!AA111</f>
        <v>0</v>
      </c>
      <c r="J1491" s="109">
        <f>'F4.2'!AZ111</f>
        <v>0</v>
      </c>
      <c r="K1491" s="111"/>
      <c r="L1491" s="111"/>
      <c r="M1491" s="111">
        <f t="shared" si="512"/>
        <v>0</v>
      </c>
      <c r="N1491" s="111">
        <f t="shared" si="505"/>
        <v>0</v>
      </c>
    </row>
    <row r="1492" spans="1:14" ht="15.75" hidden="1" outlineLevel="1">
      <c r="A1492" s="352">
        <f t="shared" si="513"/>
        <v>2</v>
      </c>
      <c r="B1492" s="353" t="str">
        <f t="shared" si="511"/>
        <v>Boiler Reliability &amp; Availability improvement at 2x500MW, Bhusawal TPS.</v>
      </c>
      <c r="C1492" s="40">
        <f t="shared" si="516"/>
        <v>0</v>
      </c>
      <c r="D1492" s="159" t="str">
        <f t="shared" si="516"/>
        <v>-</v>
      </c>
      <c r="E1492" s="109">
        <f t="shared" si="516"/>
        <v>0</v>
      </c>
      <c r="F1492" s="109">
        <f t="shared" si="514"/>
        <v>83.63000000000001</v>
      </c>
      <c r="G1492" s="109">
        <f t="shared" si="515"/>
        <v>0</v>
      </c>
      <c r="H1492" s="109">
        <f t="shared" si="504"/>
        <v>83.63000000000001</v>
      </c>
      <c r="I1492" s="109">
        <f>'F4.2'!AA112</f>
        <v>0</v>
      </c>
      <c r="J1492" s="109">
        <f>'F4.2'!AZ112</f>
        <v>0</v>
      </c>
      <c r="K1492" s="109"/>
      <c r="L1492" s="109"/>
      <c r="M1492" s="109">
        <f t="shared" si="512"/>
        <v>0</v>
      </c>
      <c r="N1492" s="109">
        <f t="shared" si="505"/>
        <v>83.63000000000001</v>
      </c>
    </row>
    <row r="1493" spans="1:14" ht="31.5" hidden="1" outlineLevel="1">
      <c r="A1493" s="282">
        <f t="shared" si="513"/>
        <v>2.1</v>
      </c>
      <c r="B1493" s="282" t="str">
        <f t="shared" si="511"/>
        <v xml:space="preserve">Procurement &amp; Replacement Of LTSH Coils for Unit - 4 &amp; 5 (500MW) TPS, Bhusawal. </v>
      </c>
      <c r="C1493" s="49">
        <f t="shared" si="516"/>
        <v>0</v>
      </c>
      <c r="D1493" s="160" t="str">
        <f t="shared" si="516"/>
        <v>-</v>
      </c>
      <c r="E1493" s="111">
        <f t="shared" si="516"/>
        <v>0</v>
      </c>
      <c r="F1493" s="109">
        <f t="shared" si="514"/>
        <v>19.11</v>
      </c>
      <c r="G1493" s="109">
        <f t="shared" si="515"/>
        <v>19.11</v>
      </c>
      <c r="H1493" s="111">
        <f t="shared" si="504"/>
        <v>0</v>
      </c>
      <c r="I1493" s="109">
        <f>'F4.2'!AA113</f>
        <v>0</v>
      </c>
      <c r="J1493" s="109">
        <f>'F4.2'!AZ113</f>
        <v>0</v>
      </c>
      <c r="K1493" s="111"/>
      <c r="L1493" s="111"/>
      <c r="M1493" s="111">
        <f t="shared" si="512"/>
        <v>0</v>
      </c>
      <c r="N1493" s="111">
        <f t="shared" si="505"/>
        <v>0</v>
      </c>
    </row>
    <row r="1494" spans="1:14" ht="31.5" hidden="1" outlineLevel="1">
      <c r="A1494" s="282">
        <f t="shared" si="513"/>
        <v>2.2000000000000002</v>
      </c>
      <c r="B1494" s="282" t="str">
        <f t="shared" si="511"/>
        <v>Procurement &amp; Replacement Of Economiser Coils For Unit - 4 &amp; 5 (500MW) TPS, Bhusawal</v>
      </c>
      <c r="C1494" s="49">
        <f t="shared" si="516"/>
        <v>0</v>
      </c>
      <c r="D1494" s="160" t="str">
        <f t="shared" si="516"/>
        <v>-</v>
      </c>
      <c r="E1494" s="111">
        <f t="shared" si="516"/>
        <v>0</v>
      </c>
      <c r="F1494" s="109">
        <f t="shared" si="514"/>
        <v>47.6</v>
      </c>
      <c r="G1494" s="109">
        <f t="shared" si="515"/>
        <v>47.6</v>
      </c>
      <c r="H1494" s="111">
        <f t="shared" si="504"/>
        <v>0</v>
      </c>
      <c r="I1494" s="109">
        <f>'F4.2'!AA114</f>
        <v>0</v>
      </c>
      <c r="J1494" s="109">
        <f>'F4.2'!AZ114</f>
        <v>0</v>
      </c>
      <c r="K1494" s="111"/>
      <c r="L1494" s="111"/>
      <c r="M1494" s="111">
        <f t="shared" si="512"/>
        <v>0</v>
      </c>
      <c r="N1494" s="111">
        <f t="shared" si="505"/>
        <v>0</v>
      </c>
    </row>
    <row r="1495" spans="1:14" ht="15.75" hidden="1" outlineLevel="1">
      <c r="A1495" s="282">
        <f t="shared" si="513"/>
        <v>2.2999999999999998</v>
      </c>
      <c r="B1495" s="282" t="str">
        <f t="shared" si="511"/>
        <v>Procurement of assembly of APH Baskets Unit-4</v>
      </c>
      <c r="C1495" s="40">
        <f t="shared" si="516"/>
        <v>0</v>
      </c>
      <c r="D1495" s="159" t="str">
        <f t="shared" si="516"/>
        <v>-</v>
      </c>
      <c r="E1495" s="109">
        <f t="shared" si="516"/>
        <v>0</v>
      </c>
      <c r="F1495" s="109">
        <f t="shared" si="514"/>
        <v>7.55</v>
      </c>
      <c r="G1495" s="109">
        <f t="shared" si="515"/>
        <v>7.55</v>
      </c>
      <c r="H1495" s="109">
        <f t="shared" si="504"/>
        <v>0</v>
      </c>
      <c r="I1495" s="109">
        <f>'F4.2'!AA115</f>
        <v>0</v>
      </c>
      <c r="J1495" s="109">
        <f>'F4.2'!AZ115</f>
        <v>0</v>
      </c>
      <c r="K1495" s="109"/>
      <c r="L1495" s="109"/>
      <c r="M1495" s="109">
        <f t="shared" si="512"/>
        <v>0</v>
      </c>
      <c r="N1495" s="109">
        <f t="shared" si="505"/>
        <v>0</v>
      </c>
    </row>
    <row r="1496" spans="1:14" ht="15.75" hidden="1" outlineLevel="1">
      <c r="A1496" s="282">
        <f t="shared" si="513"/>
        <v>2.4</v>
      </c>
      <c r="B1496" s="282" t="str">
        <f t="shared" si="511"/>
        <v>Procurement of APH Gearbox Unit-4&amp;5</v>
      </c>
      <c r="C1496" s="49">
        <f t="shared" si="516"/>
        <v>0</v>
      </c>
      <c r="D1496" s="160" t="str">
        <f t="shared" si="516"/>
        <v>-</v>
      </c>
      <c r="E1496" s="111">
        <f t="shared" si="516"/>
        <v>0</v>
      </c>
      <c r="F1496" s="109">
        <f t="shared" si="514"/>
        <v>9.3699999999999992</v>
      </c>
      <c r="G1496" s="109">
        <f t="shared" si="515"/>
        <v>9.3699999999999992</v>
      </c>
      <c r="H1496" s="111">
        <f t="shared" si="504"/>
        <v>0</v>
      </c>
      <c r="I1496" s="109">
        <f>'F4.2'!AA116</f>
        <v>0</v>
      </c>
      <c r="J1496" s="109">
        <f>'F4.2'!AZ116</f>
        <v>0</v>
      </c>
      <c r="K1496" s="111"/>
      <c r="L1496" s="111"/>
      <c r="M1496" s="111">
        <f t="shared" si="512"/>
        <v>0</v>
      </c>
      <c r="N1496" s="111">
        <f t="shared" si="505"/>
        <v>0</v>
      </c>
    </row>
    <row r="1497" spans="1:14" ht="15.75" hidden="1" outlineLevel="1">
      <c r="A1497" s="352">
        <f t="shared" si="513"/>
        <v>3</v>
      </c>
      <c r="B1497" s="353" t="str">
        <f t="shared" si="511"/>
        <v>Various Turbine side reliability improvement schemes at 2x500MW, BTPS</v>
      </c>
      <c r="C1497" s="49">
        <f t="shared" si="516"/>
        <v>0</v>
      </c>
      <c r="D1497" s="160" t="str">
        <f t="shared" si="516"/>
        <v>-</v>
      </c>
      <c r="E1497" s="111">
        <f t="shared" si="516"/>
        <v>0</v>
      </c>
      <c r="F1497" s="109">
        <f t="shared" si="514"/>
        <v>41.4</v>
      </c>
      <c r="G1497" s="109">
        <f t="shared" si="515"/>
        <v>0</v>
      </c>
      <c r="H1497" s="111">
        <f t="shared" si="504"/>
        <v>41.4</v>
      </c>
      <c r="I1497" s="109">
        <f>'F4.2'!AA117</f>
        <v>0</v>
      </c>
      <c r="J1497" s="109">
        <f>'F4.2'!AZ117</f>
        <v>0</v>
      </c>
      <c r="K1497" s="111"/>
      <c r="L1497" s="111"/>
      <c r="M1497" s="111">
        <f t="shared" si="512"/>
        <v>0</v>
      </c>
      <c r="N1497" s="111">
        <f t="shared" si="505"/>
        <v>41.4</v>
      </c>
    </row>
    <row r="1498" spans="1:14" ht="15.75" hidden="1" outlineLevel="1">
      <c r="A1498" s="282">
        <f t="shared" si="513"/>
        <v>3.1</v>
      </c>
      <c r="B1498" s="282" t="str">
        <f t="shared" si="511"/>
        <v>Reliability improvement of Atlas copco make (mode -ZR -500)</v>
      </c>
      <c r="C1498" s="49">
        <f t="shared" si="516"/>
        <v>0</v>
      </c>
      <c r="D1498" s="160" t="str">
        <f t="shared" si="516"/>
        <v>-</v>
      </c>
      <c r="E1498" s="111">
        <f t="shared" si="516"/>
        <v>0</v>
      </c>
      <c r="F1498" s="109">
        <f t="shared" si="514"/>
        <v>2.4</v>
      </c>
      <c r="G1498" s="109">
        <f t="shared" si="515"/>
        <v>2.4</v>
      </c>
      <c r="H1498" s="111">
        <f t="shared" si="504"/>
        <v>0</v>
      </c>
      <c r="I1498" s="109">
        <f>'F4.2'!AA118</f>
        <v>0</v>
      </c>
      <c r="J1498" s="109">
        <f>'F4.2'!AZ118</f>
        <v>0</v>
      </c>
      <c r="K1498" s="111"/>
      <c r="L1498" s="111"/>
      <c r="M1498" s="111">
        <f t="shared" si="512"/>
        <v>0</v>
      </c>
      <c r="N1498" s="111">
        <f t="shared" si="505"/>
        <v>0</v>
      </c>
    </row>
    <row r="1499" spans="1:14" ht="15.75" hidden="1" outlineLevel="1">
      <c r="A1499" s="282">
        <f t="shared" si="513"/>
        <v>3.2</v>
      </c>
      <c r="B1499" s="282" t="str">
        <f t="shared" si="511"/>
        <v xml:space="preserve">Reliability improvement of  HPCV Valve with procurment cone assy </v>
      </c>
      <c r="C1499" s="49">
        <f t="shared" si="516"/>
        <v>0</v>
      </c>
      <c r="D1499" s="160" t="str">
        <f t="shared" si="516"/>
        <v>-</v>
      </c>
      <c r="E1499" s="111">
        <f t="shared" si="516"/>
        <v>0</v>
      </c>
      <c r="F1499" s="109">
        <f t="shared" si="514"/>
        <v>2</v>
      </c>
      <c r="G1499" s="109">
        <f t="shared" si="515"/>
        <v>2</v>
      </c>
      <c r="H1499" s="111">
        <f t="shared" si="504"/>
        <v>0</v>
      </c>
      <c r="I1499" s="109">
        <f>'F4.2'!AA119</f>
        <v>0</v>
      </c>
      <c r="J1499" s="109">
        <f>'F4.2'!AZ119</f>
        <v>0</v>
      </c>
      <c r="K1499" s="111"/>
      <c r="L1499" s="111"/>
      <c r="M1499" s="111">
        <f t="shared" si="512"/>
        <v>0</v>
      </c>
      <c r="N1499" s="111">
        <f t="shared" si="505"/>
        <v>0</v>
      </c>
    </row>
    <row r="1500" spans="1:14" ht="15.75" hidden="1" outlineLevel="1">
      <c r="A1500" s="282">
        <f t="shared" si="513"/>
        <v>3.3</v>
      </c>
      <c r="B1500" s="282" t="str">
        <f t="shared" si="511"/>
        <v>Reliability improvement of Alfa Laval make Portable COP</v>
      </c>
      <c r="C1500" s="49">
        <f t="shared" si="516"/>
        <v>0</v>
      </c>
      <c r="D1500" s="160" t="str">
        <f t="shared" si="516"/>
        <v>-</v>
      </c>
      <c r="E1500" s="111">
        <f t="shared" si="516"/>
        <v>0</v>
      </c>
      <c r="F1500" s="109">
        <f t="shared" si="514"/>
        <v>3</v>
      </c>
      <c r="G1500" s="109">
        <f t="shared" si="515"/>
        <v>3</v>
      </c>
      <c r="H1500" s="111">
        <f t="shared" si="504"/>
        <v>0</v>
      </c>
      <c r="I1500" s="109">
        <f>'F4.2'!AA120</f>
        <v>0</v>
      </c>
      <c r="J1500" s="109">
        <f>'F4.2'!AZ120</f>
        <v>0</v>
      </c>
      <c r="K1500" s="111"/>
      <c r="L1500" s="111"/>
      <c r="M1500" s="111">
        <f t="shared" si="512"/>
        <v>0</v>
      </c>
      <c r="N1500" s="111">
        <f t="shared" si="505"/>
        <v>0</v>
      </c>
    </row>
    <row r="1501" spans="1:14" ht="31.5" hidden="1" outlineLevel="1">
      <c r="A1501" s="282">
        <f t="shared" si="513"/>
        <v>3.4</v>
      </c>
      <c r="B1501" s="282" t="str">
        <f t="shared" si="511"/>
        <v>Reliability improvement of Seal Oil System with procurement of various U Seal rings</v>
      </c>
      <c r="C1501" s="49">
        <f t="shared" si="516"/>
        <v>0</v>
      </c>
      <c r="D1501" s="160" t="str">
        <f t="shared" si="516"/>
        <v>-</v>
      </c>
      <c r="E1501" s="111">
        <f t="shared" si="516"/>
        <v>0</v>
      </c>
      <c r="F1501" s="109">
        <f t="shared" si="514"/>
        <v>2</v>
      </c>
      <c r="G1501" s="109">
        <f t="shared" si="515"/>
        <v>2</v>
      </c>
      <c r="H1501" s="111">
        <f t="shared" si="504"/>
        <v>0</v>
      </c>
      <c r="I1501" s="109">
        <f>'F4.2'!AA121</f>
        <v>0</v>
      </c>
      <c r="J1501" s="109">
        <f>'F4.2'!AZ121</f>
        <v>0</v>
      </c>
      <c r="K1501" s="111"/>
      <c r="L1501" s="111"/>
      <c r="M1501" s="111">
        <f t="shared" si="512"/>
        <v>0</v>
      </c>
      <c r="N1501" s="111">
        <f t="shared" si="505"/>
        <v>0</v>
      </c>
    </row>
    <row r="1502" spans="1:14" ht="31.5" hidden="1" outlineLevel="1">
      <c r="A1502" s="282">
        <f t="shared" si="513"/>
        <v>3.5</v>
      </c>
      <c r="B1502" s="282" t="str">
        <f t="shared" si="511"/>
        <v>Reliability improvement of Unit-4 &amp; 5 NDCT with replacement of PVC fills and allied work</v>
      </c>
      <c r="C1502" s="40">
        <f t="shared" si="516"/>
        <v>0</v>
      </c>
      <c r="D1502" s="159" t="str">
        <f t="shared" si="516"/>
        <v>-</v>
      </c>
      <c r="E1502" s="109">
        <f t="shared" si="516"/>
        <v>0</v>
      </c>
      <c r="F1502" s="109">
        <f t="shared" si="514"/>
        <v>30</v>
      </c>
      <c r="G1502" s="109">
        <f t="shared" si="515"/>
        <v>30</v>
      </c>
      <c r="H1502" s="109">
        <f t="shared" si="504"/>
        <v>0</v>
      </c>
      <c r="I1502" s="109">
        <f>'F4.2'!AA122</f>
        <v>0</v>
      </c>
      <c r="J1502" s="109">
        <f>'F4.2'!AZ122</f>
        <v>0</v>
      </c>
      <c r="K1502" s="109"/>
      <c r="L1502" s="109"/>
      <c r="M1502" s="109">
        <f t="shared" si="512"/>
        <v>0</v>
      </c>
      <c r="N1502" s="109">
        <f t="shared" si="505"/>
        <v>0</v>
      </c>
    </row>
    <row r="1503" spans="1:14" ht="15.75" hidden="1" outlineLevel="1">
      <c r="A1503" s="282">
        <f t="shared" si="513"/>
        <v>3.6</v>
      </c>
      <c r="B1503" s="282" t="str">
        <f t="shared" si="511"/>
        <v>Upgradation of Chiller plant, GEHO pump house &amp; OLTC PLC system.</v>
      </c>
      <c r="C1503" s="49">
        <f t="shared" si="516"/>
        <v>0</v>
      </c>
      <c r="D1503" s="160" t="str">
        <f t="shared" si="516"/>
        <v>-</v>
      </c>
      <c r="E1503" s="111">
        <f t="shared" si="516"/>
        <v>0</v>
      </c>
      <c r="F1503" s="109">
        <f t="shared" si="514"/>
        <v>2</v>
      </c>
      <c r="G1503" s="109">
        <f t="shared" si="515"/>
        <v>2</v>
      </c>
      <c r="H1503" s="111">
        <f t="shared" si="504"/>
        <v>0</v>
      </c>
      <c r="I1503" s="109">
        <f>'F4.2'!AA123</f>
        <v>0</v>
      </c>
      <c r="J1503" s="109">
        <f>'F4.2'!AZ123</f>
        <v>0</v>
      </c>
      <c r="K1503" s="111"/>
      <c r="L1503" s="111"/>
      <c r="M1503" s="111">
        <f t="shared" si="512"/>
        <v>0</v>
      </c>
      <c r="N1503" s="111">
        <f t="shared" si="505"/>
        <v>0</v>
      </c>
    </row>
    <row r="1504" spans="1:14" ht="15.75" hidden="1" outlineLevel="1">
      <c r="A1504" s="352">
        <f t="shared" si="513"/>
        <v>4</v>
      </c>
      <c r="B1504" s="353" t="str">
        <f t="shared" si="511"/>
        <v>IB recommended scheme related (Civil and Electrical)</v>
      </c>
      <c r="C1504" s="49">
        <f t="shared" si="516"/>
        <v>0</v>
      </c>
      <c r="D1504" s="160" t="str">
        <f t="shared" si="516"/>
        <v>-</v>
      </c>
      <c r="E1504" s="111">
        <f t="shared" si="516"/>
        <v>0</v>
      </c>
      <c r="F1504" s="109">
        <f t="shared" si="514"/>
        <v>10.76</v>
      </c>
      <c r="G1504" s="109">
        <f t="shared" si="515"/>
        <v>0</v>
      </c>
      <c r="H1504" s="111">
        <f t="shared" si="504"/>
        <v>10.76</v>
      </c>
      <c r="I1504" s="109">
        <f>'F4.2'!AA124</f>
        <v>0</v>
      </c>
      <c r="J1504" s="109">
        <f>'F4.2'!AZ124</f>
        <v>0</v>
      </c>
      <c r="K1504" s="111"/>
      <c r="L1504" s="111"/>
      <c r="M1504" s="111">
        <f t="shared" si="512"/>
        <v>0</v>
      </c>
      <c r="N1504" s="111">
        <f t="shared" si="505"/>
        <v>10.76</v>
      </c>
    </row>
    <row r="1505" spans="1:14" ht="31.5" hidden="1" outlineLevel="1">
      <c r="A1505" s="282">
        <f t="shared" si="513"/>
        <v>4.0999999999999996</v>
      </c>
      <c r="B1505" s="282" t="str">
        <f t="shared" si="511"/>
        <v>Work of fabricating and erecting structural steel watch tower (10 Nos.) in major store, plant area, ash pipe line and ash bund area at BTPS, Deepnagar.</v>
      </c>
      <c r="C1505" s="49">
        <f t="shared" si="516"/>
        <v>0</v>
      </c>
      <c r="D1505" s="160" t="str">
        <f t="shared" si="516"/>
        <v>-</v>
      </c>
      <c r="E1505" s="111">
        <f t="shared" si="516"/>
        <v>0</v>
      </c>
      <c r="F1505" s="109">
        <f t="shared" si="514"/>
        <v>0.86</v>
      </c>
      <c r="G1505" s="109">
        <f t="shared" si="515"/>
        <v>0.86</v>
      </c>
      <c r="H1505" s="111">
        <f t="shared" si="504"/>
        <v>0</v>
      </c>
      <c r="I1505" s="109">
        <f>'F4.2'!AA125</f>
        <v>0</v>
      </c>
      <c r="J1505" s="109">
        <f>'F4.2'!AZ125</f>
        <v>0</v>
      </c>
      <c r="K1505" s="111"/>
      <c r="L1505" s="111"/>
      <c r="M1505" s="111">
        <f t="shared" si="512"/>
        <v>0</v>
      </c>
      <c r="N1505" s="111">
        <f t="shared" si="505"/>
        <v>0</v>
      </c>
    </row>
    <row r="1506" spans="1:14" ht="31.5" hidden="1" outlineLevel="1">
      <c r="A1506" s="282">
        <f t="shared" si="513"/>
        <v>4.2</v>
      </c>
      <c r="B1506" s="282" t="str">
        <f t="shared" si="511"/>
        <v>Work of construction of ladies frisking room for security section and visitors room near factory gate and providing at 2x500MW, BTPS, Deepnagar.</v>
      </c>
      <c r="C1506" s="40">
        <f t="shared" si="516"/>
        <v>0</v>
      </c>
      <c r="D1506" s="159" t="str">
        <f t="shared" si="516"/>
        <v>-</v>
      </c>
      <c r="E1506" s="109">
        <f t="shared" si="516"/>
        <v>0</v>
      </c>
      <c r="F1506" s="109">
        <f t="shared" si="514"/>
        <v>0.43</v>
      </c>
      <c r="G1506" s="109">
        <f t="shared" si="515"/>
        <v>0.43</v>
      </c>
      <c r="H1506" s="109">
        <f t="shared" si="504"/>
        <v>0</v>
      </c>
      <c r="I1506" s="109">
        <f>'F4.2'!AA126</f>
        <v>0</v>
      </c>
      <c r="J1506" s="109">
        <f>'F4.2'!AZ126</f>
        <v>0</v>
      </c>
      <c r="K1506" s="109"/>
      <c r="L1506" s="109"/>
      <c r="M1506" s="109">
        <f t="shared" si="512"/>
        <v>0</v>
      </c>
      <c r="N1506" s="109">
        <f t="shared" si="505"/>
        <v>0</v>
      </c>
    </row>
    <row r="1507" spans="1:14" ht="31.5" hidden="1" outlineLevel="1">
      <c r="A1507" s="282">
        <f t="shared" si="513"/>
        <v>4.3</v>
      </c>
      <c r="B1507" s="282" t="str">
        <f t="shared" si="511"/>
        <v>Work of dismantling and construction old weathered UCR compound wall on bhogawati riverside in 2x500 MW at BTPS.</v>
      </c>
      <c r="C1507" s="49">
        <f t="shared" si="516"/>
        <v>0</v>
      </c>
      <c r="D1507" s="160" t="str">
        <f t="shared" si="516"/>
        <v>-</v>
      </c>
      <c r="E1507" s="111">
        <f t="shared" si="516"/>
        <v>0</v>
      </c>
      <c r="F1507" s="109">
        <f t="shared" si="514"/>
        <v>3.29</v>
      </c>
      <c r="G1507" s="109">
        <f t="shared" si="515"/>
        <v>3.29</v>
      </c>
      <c r="H1507" s="111">
        <f t="shared" si="504"/>
        <v>0</v>
      </c>
      <c r="I1507" s="109">
        <f>'F4.2'!AA127</f>
        <v>0</v>
      </c>
      <c r="J1507" s="109">
        <f>'F4.2'!AZ127</f>
        <v>0</v>
      </c>
      <c r="K1507" s="111"/>
      <c r="L1507" s="111"/>
      <c r="M1507" s="111">
        <f t="shared" si="512"/>
        <v>0</v>
      </c>
      <c r="N1507" s="111">
        <f t="shared" si="505"/>
        <v>0</v>
      </c>
    </row>
    <row r="1508" spans="1:14" ht="31.5" hidden="1" outlineLevel="1">
      <c r="A1508" s="282">
        <f t="shared" si="513"/>
        <v>4.4000000000000004</v>
      </c>
      <c r="B1508" s="282" t="str">
        <f t="shared" si="511"/>
        <v>Construcion of RCC comppund wall from remote silo to pimpri sekam railway siding cabin at BTPS</v>
      </c>
      <c r="C1508" s="49">
        <f t="shared" si="516"/>
        <v>0</v>
      </c>
      <c r="D1508" s="160" t="str">
        <f t="shared" si="516"/>
        <v>-</v>
      </c>
      <c r="E1508" s="111">
        <f t="shared" si="516"/>
        <v>0</v>
      </c>
      <c r="F1508" s="109">
        <f t="shared" si="514"/>
        <v>2.02</v>
      </c>
      <c r="G1508" s="109">
        <f t="shared" si="515"/>
        <v>2.02</v>
      </c>
      <c r="H1508" s="111">
        <f t="shared" si="504"/>
        <v>0</v>
      </c>
      <c r="I1508" s="109">
        <f>'F4.2'!AA128</f>
        <v>0</v>
      </c>
      <c r="J1508" s="109">
        <f>'F4.2'!AZ128</f>
        <v>0</v>
      </c>
      <c r="K1508" s="111"/>
      <c r="L1508" s="111"/>
      <c r="M1508" s="111">
        <f t="shared" si="512"/>
        <v>0</v>
      </c>
      <c r="N1508" s="111">
        <f t="shared" si="505"/>
        <v>0</v>
      </c>
    </row>
    <row r="1509" spans="1:14" ht="15.75" hidden="1" outlineLevel="1">
      <c r="A1509" s="282">
        <f t="shared" si="513"/>
        <v>4.5</v>
      </c>
      <c r="B1509" s="282" t="str">
        <f t="shared" si="511"/>
        <v>Installation of Highmast towers</v>
      </c>
      <c r="C1509" s="49">
        <f t="shared" si="516"/>
        <v>0</v>
      </c>
      <c r="D1509" s="160" t="str">
        <f t="shared" si="516"/>
        <v>-</v>
      </c>
      <c r="E1509" s="111">
        <f t="shared" si="516"/>
        <v>0</v>
      </c>
      <c r="F1509" s="109">
        <f t="shared" si="514"/>
        <v>4.16</v>
      </c>
      <c r="G1509" s="109">
        <f t="shared" si="515"/>
        <v>4.16</v>
      </c>
      <c r="H1509" s="111">
        <f t="shared" si="504"/>
        <v>0</v>
      </c>
      <c r="I1509" s="109">
        <f>'F4.2'!AA129</f>
        <v>0</v>
      </c>
      <c r="J1509" s="109">
        <f>'F4.2'!AZ129</f>
        <v>0</v>
      </c>
      <c r="K1509" s="111"/>
      <c r="L1509" s="111"/>
      <c r="M1509" s="111">
        <f t="shared" si="512"/>
        <v>0</v>
      </c>
      <c r="N1509" s="111">
        <f t="shared" si="505"/>
        <v>0</v>
      </c>
    </row>
    <row r="1510" spans="1:14" ht="15.75" hidden="1" outlineLevel="1">
      <c r="A1510" s="345">
        <f t="shared" si="513"/>
        <v>0</v>
      </c>
      <c r="B1510" s="345" t="str">
        <f t="shared" si="511"/>
        <v xml:space="preserve">FY 2026-27 </v>
      </c>
      <c r="C1510" s="49">
        <f t="shared" ref="C1510:E1529" si="517">C1280</f>
        <v>0</v>
      </c>
      <c r="D1510" s="160" t="str">
        <f t="shared" si="517"/>
        <v>-</v>
      </c>
      <c r="E1510" s="111">
        <f t="shared" si="517"/>
        <v>0</v>
      </c>
      <c r="F1510" s="109">
        <f t="shared" si="514"/>
        <v>0</v>
      </c>
      <c r="G1510" s="109">
        <f t="shared" si="515"/>
        <v>0</v>
      </c>
      <c r="H1510" s="111">
        <f t="shared" si="504"/>
        <v>0</v>
      </c>
      <c r="I1510" s="109">
        <f>'F4.2'!AA130</f>
        <v>0</v>
      </c>
      <c r="J1510" s="109">
        <f>'F4.2'!AZ130</f>
        <v>0</v>
      </c>
      <c r="K1510" s="111"/>
      <c r="L1510" s="111"/>
      <c r="M1510" s="111">
        <f t="shared" si="512"/>
        <v>0</v>
      </c>
      <c r="N1510" s="111">
        <f t="shared" si="505"/>
        <v>0</v>
      </c>
    </row>
    <row r="1511" spans="1:14" ht="31.5" hidden="1" outlineLevel="1">
      <c r="A1511" s="352">
        <f t="shared" si="513"/>
        <v>1</v>
      </c>
      <c r="B1511" s="353" t="str">
        <f t="shared" si="511"/>
        <v>Coal Mill Performance Improvement and Life Enhancement of BHEL Make XRP-1043 Coal Mills in 2x500 MW BTPS.</v>
      </c>
      <c r="C1511" s="49">
        <f t="shared" si="517"/>
        <v>0</v>
      </c>
      <c r="D1511" s="160" t="str">
        <f t="shared" si="517"/>
        <v>-</v>
      </c>
      <c r="E1511" s="111">
        <f t="shared" si="517"/>
        <v>0</v>
      </c>
      <c r="F1511" s="109">
        <f t="shared" si="514"/>
        <v>0</v>
      </c>
      <c r="G1511" s="109">
        <f t="shared" si="515"/>
        <v>0</v>
      </c>
      <c r="H1511" s="111">
        <f t="shared" si="504"/>
        <v>0</v>
      </c>
      <c r="I1511" s="109">
        <f>'F4.2'!AA131</f>
        <v>0</v>
      </c>
      <c r="J1511" s="109">
        <f>'F4.2'!AZ131</f>
        <v>0</v>
      </c>
      <c r="K1511" s="111"/>
      <c r="L1511" s="111"/>
      <c r="M1511" s="111">
        <f t="shared" si="512"/>
        <v>0</v>
      </c>
      <c r="N1511" s="111">
        <f t="shared" si="505"/>
        <v>0</v>
      </c>
    </row>
    <row r="1512" spans="1:14" ht="31.5" hidden="1" outlineLevel="1">
      <c r="A1512" s="282">
        <f t="shared" si="513"/>
        <v>1.1000000000000001</v>
      </c>
      <c r="B1512" s="282" t="str">
        <f t="shared" si="511"/>
        <v>Coal Mill Performance Improvement and Life Enhancement of BHEL Make XRP-1043 Coal Mills in 2x500 MW BTPS.</v>
      </c>
      <c r="C1512" s="49">
        <f t="shared" si="517"/>
        <v>0</v>
      </c>
      <c r="D1512" s="160" t="str">
        <f t="shared" si="517"/>
        <v>-</v>
      </c>
      <c r="E1512" s="111">
        <f t="shared" si="517"/>
        <v>0</v>
      </c>
      <c r="F1512" s="109">
        <f t="shared" si="514"/>
        <v>50</v>
      </c>
      <c r="G1512" s="109">
        <f t="shared" si="515"/>
        <v>50</v>
      </c>
      <c r="H1512" s="111">
        <f t="shared" si="504"/>
        <v>0</v>
      </c>
      <c r="I1512" s="109">
        <f>'F4.2'!AA132</f>
        <v>0</v>
      </c>
      <c r="J1512" s="109">
        <f>'F4.2'!AZ132</f>
        <v>0</v>
      </c>
      <c r="K1512" s="111"/>
      <c r="L1512" s="111"/>
      <c r="M1512" s="111">
        <f t="shared" si="512"/>
        <v>0</v>
      </c>
      <c r="N1512" s="111">
        <f t="shared" si="505"/>
        <v>0</v>
      </c>
    </row>
    <row r="1513" spans="1:14" ht="47.25" hidden="1" outlineLevel="1">
      <c r="A1513" s="282">
        <f t="shared" si="513"/>
        <v>2</v>
      </c>
      <c r="B1513" s="282" t="str">
        <f t="shared" si="511"/>
        <v xml:space="preserve">Upgradation of Coal feeder weighing system and revamping of Boiler side pneumatic dampers system of Hot air, cold air, FD,PA and burner tilt at Bhusawal TPS 2x500W </v>
      </c>
      <c r="C1513" s="49">
        <f t="shared" si="517"/>
        <v>0</v>
      </c>
      <c r="D1513" s="160" t="str">
        <f t="shared" si="517"/>
        <v>-</v>
      </c>
      <c r="E1513" s="111">
        <f t="shared" si="517"/>
        <v>0</v>
      </c>
      <c r="F1513" s="109">
        <f t="shared" si="514"/>
        <v>0</v>
      </c>
      <c r="G1513" s="109">
        <f t="shared" si="515"/>
        <v>0</v>
      </c>
      <c r="H1513" s="111">
        <f t="shared" si="504"/>
        <v>0</v>
      </c>
      <c r="I1513" s="109">
        <f>'F4.2'!AA133</f>
        <v>0</v>
      </c>
      <c r="J1513" s="109">
        <f>'F4.2'!AZ133</f>
        <v>0</v>
      </c>
      <c r="K1513" s="111"/>
      <c r="L1513" s="111"/>
      <c r="M1513" s="111">
        <f t="shared" si="512"/>
        <v>0</v>
      </c>
      <c r="N1513" s="111">
        <f t="shared" si="505"/>
        <v>0</v>
      </c>
    </row>
    <row r="1514" spans="1:14" ht="15.75" hidden="1" outlineLevel="1">
      <c r="A1514" s="282">
        <f t="shared" si="513"/>
        <v>2.1</v>
      </c>
      <c r="B1514" s="282" t="str">
        <f t="shared" si="511"/>
        <v xml:space="preserve">Upgradation of Coal feeder weighing system  at Bhusawal TPS 2x500W </v>
      </c>
      <c r="C1514" s="49">
        <f t="shared" si="517"/>
        <v>0</v>
      </c>
      <c r="D1514" s="160" t="str">
        <f t="shared" si="517"/>
        <v>-</v>
      </c>
      <c r="E1514" s="111">
        <f t="shared" si="517"/>
        <v>0</v>
      </c>
      <c r="F1514" s="109">
        <f t="shared" si="514"/>
        <v>11.42</v>
      </c>
      <c r="G1514" s="109">
        <f t="shared" si="515"/>
        <v>11.42</v>
      </c>
      <c r="H1514" s="111">
        <f t="shared" si="504"/>
        <v>0</v>
      </c>
      <c r="I1514" s="109">
        <f>'F4.2'!AA134</f>
        <v>0</v>
      </c>
      <c r="J1514" s="109">
        <f>'F4.2'!AZ134</f>
        <v>0</v>
      </c>
      <c r="K1514" s="111"/>
      <c r="L1514" s="111"/>
      <c r="M1514" s="111">
        <f t="shared" si="512"/>
        <v>0</v>
      </c>
      <c r="N1514" s="111">
        <f t="shared" si="505"/>
        <v>0</v>
      </c>
    </row>
    <row r="1515" spans="1:14" ht="15.75" hidden="1" outlineLevel="1">
      <c r="A1515" s="282">
        <f t="shared" si="513"/>
        <v>2.2000000000000002</v>
      </c>
      <c r="B1515" s="282" t="str">
        <f t="shared" si="511"/>
        <v>Up-gradation of carbon monoxide analyzer in flue gas installed</v>
      </c>
      <c r="C1515" s="49">
        <f t="shared" si="517"/>
        <v>0</v>
      </c>
      <c r="D1515" s="160" t="str">
        <f t="shared" si="517"/>
        <v>-</v>
      </c>
      <c r="E1515" s="111">
        <f t="shared" si="517"/>
        <v>0</v>
      </c>
      <c r="F1515" s="109">
        <f t="shared" si="514"/>
        <v>2.16</v>
      </c>
      <c r="G1515" s="109">
        <f t="shared" si="515"/>
        <v>2.16</v>
      </c>
      <c r="H1515" s="111">
        <f t="shared" si="504"/>
        <v>0</v>
      </c>
      <c r="I1515" s="109">
        <f>'F4.2'!AA135</f>
        <v>0</v>
      </c>
      <c r="J1515" s="109">
        <f>'F4.2'!AZ135</f>
        <v>0</v>
      </c>
      <c r="K1515" s="111"/>
      <c r="L1515" s="111"/>
      <c r="M1515" s="111">
        <f t="shared" si="512"/>
        <v>0</v>
      </c>
      <c r="N1515" s="111">
        <f t="shared" si="505"/>
        <v>0</v>
      </c>
    </row>
    <row r="1516" spans="1:14" ht="31.5" hidden="1" outlineLevel="1">
      <c r="A1516" s="282">
        <f t="shared" si="513"/>
        <v>2.2999999999999998</v>
      </c>
      <c r="B1516" s="282" t="str">
        <f t="shared" ref="B1516:B1547" si="518">B1286</f>
        <v>Up- Gradation of condition monitoring &amp; analysis system for TSI of Main Turbine , TDBFP &amp; BOP System 2x500 MW BTPS.</v>
      </c>
      <c r="C1516" s="49">
        <f t="shared" si="517"/>
        <v>0</v>
      </c>
      <c r="D1516" s="160" t="str">
        <f t="shared" si="517"/>
        <v>-</v>
      </c>
      <c r="E1516" s="111">
        <f t="shared" si="517"/>
        <v>0</v>
      </c>
      <c r="F1516" s="109">
        <f t="shared" si="514"/>
        <v>13.2</v>
      </c>
      <c r="G1516" s="109">
        <f t="shared" si="515"/>
        <v>13.2</v>
      </c>
      <c r="H1516" s="111">
        <f t="shared" si="504"/>
        <v>0</v>
      </c>
      <c r="I1516" s="109">
        <f>'F4.2'!AA136</f>
        <v>0</v>
      </c>
      <c r="J1516" s="109">
        <f>'F4.2'!AZ136</f>
        <v>0</v>
      </c>
      <c r="K1516" s="111"/>
      <c r="L1516" s="111"/>
      <c r="M1516" s="111">
        <f t="shared" si="512"/>
        <v>0</v>
      </c>
      <c r="N1516" s="111">
        <f t="shared" si="505"/>
        <v>0</v>
      </c>
    </row>
    <row r="1517" spans="1:14" ht="31.5" hidden="1" outlineLevel="1">
      <c r="A1517" s="282">
        <f t="shared" si="513"/>
        <v>2.5</v>
      </c>
      <c r="B1517" s="282" t="str">
        <f t="shared" si="518"/>
        <v xml:space="preserve">Revamping of Boiler side pneumatic dampers system of Hot air, cold air, FD,PA and burner tilt at BTPS 2X500MW </v>
      </c>
      <c r="C1517" s="49">
        <f t="shared" si="517"/>
        <v>0</v>
      </c>
      <c r="D1517" s="160" t="str">
        <f t="shared" si="517"/>
        <v>-</v>
      </c>
      <c r="E1517" s="111">
        <f t="shared" si="517"/>
        <v>0</v>
      </c>
      <c r="F1517" s="109">
        <f t="shared" si="514"/>
        <v>6</v>
      </c>
      <c r="G1517" s="109">
        <f t="shared" si="515"/>
        <v>6</v>
      </c>
      <c r="H1517" s="111">
        <f t="shared" si="504"/>
        <v>0</v>
      </c>
      <c r="I1517" s="109">
        <f>'F4.2'!AA137</f>
        <v>0</v>
      </c>
      <c r="J1517" s="109">
        <f>'F4.2'!AZ137</f>
        <v>0</v>
      </c>
      <c r="K1517" s="111"/>
      <c r="L1517" s="111"/>
      <c r="M1517" s="111">
        <f t="shared" si="512"/>
        <v>0</v>
      </c>
      <c r="N1517" s="111">
        <f t="shared" si="505"/>
        <v>0</v>
      </c>
    </row>
    <row r="1518" spans="1:14" ht="15.75" hidden="1" outlineLevel="1">
      <c r="A1518" s="282">
        <f t="shared" ref="A1518:A1549" si="519">A1288</f>
        <v>2.6</v>
      </c>
      <c r="B1518" s="282" t="str">
        <f t="shared" si="518"/>
        <v>Procurement of various high pressure valves at 2x500 MW.</v>
      </c>
      <c r="C1518" s="40">
        <f t="shared" si="517"/>
        <v>0</v>
      </c>
      <c r="D1518" s="159" t="str">
        <f t="shared" si="517"/>
        <v>-</v>
      </c>
      <c r="E1518" s="109">
        <f t="shared" si="517"/>
        <v>0</v>
      </c>
      <c r="F1518" s="109">
        <f t="shared" ref="F1518:F1549" si="520">F1288+I1288</f>
        <v>2.2200000000000002</v>
      </c>
      <c r="G1518" s="109">
        <f t="shared" ref="G1518:G1549" si="521">G1288+M1288</f>
        <v>2.2200000000000002</v>
      </c>
      <c r="H1518" s="109">
        <f t="shared" ref="H1518:H1601" si="522">F1518-G1518</f>
        <v>0</v>
      </c>
      <c r="I1518" s="109">
        <f>'F4.2'!AA138</f>
        <v>0</v>
      </c>
      <c r="J1518" s="109">
        <f>'F4.2'!AZ138</f>
        <v>0</v>
      </c>
      <c r="K1518" s="109"/>
      <c r="L1518" s="109"/>
      <c r="M1518" s="109">
        <f t="shared" si="512"/>
        <v>0</v>
      </c>
      <c r="N1518" s="109">
        <f t="shared" ref="N1518:N1601" si="523">H1518+I1518-M1518</f>
        <v>0</v>
      </c>
    </row>
    <row r="1519" spans="1:14" ht="31.5" hidden="1" outlineLevel="1">
      <c r="A1519" s="352">
        <f t="shared" si="519"/>
        <v>3</v>
      </c>
      <c r="B1519" s="353" t="str">
        <f t="shared" si="518"/>
        <v>Schemes for Turbine side auxiliaries systems Performance &amp; efficiency improvement schemes at 2X500MW, Bhusawal TPS</v>
      </c>
      <c r="C1519" s="49">
        <f t="shared" si="517"/>
        <v>0</v>
      </c>
      <c r="D1519" s="160" t="str">
        <f t="shared" si="517"/>
        <v>-</v>
      </c>
      <c r="E1519" s="111">
        <f t="shared" si="517"/>
        <v>0</v>
      </c>
      <c r="F1519" s="109">
        <f t="shared" si="520"/>
        <v>0</v>
      </c>
      <c r="G1519" s="109">
        <f t="shared" si="521"/>
        <v>0</v>
      </c>
      <c r="H1519" s="111">
        <f t="shared" si="522"/>
        <v>0</v>
      </c>
      <c r="I1519" s="109">
        <f>'F4.2'!AA139</f>
        <v>0</v>
      </c>
      <c r="J1519" s="109">
        <f>'F4.2'!AZ139</f>
        <v>0</v>
      </c>
      <c r="K1519" s="111"/>
      <c r="L1519" s="111"/>
      <c r="M1519" s="111">
        <f t="shared" si="512"/>
        <v>0</v>
      </c>
      <c r="N1519" s="111">
        <f t="shared" si="523"/>
        <v>0</v>
      </c>
    </row>
    <row r="1520" spans="1:14" ht="31.5" hidden="1" outlineLevel="1">
      <c r="A1520" s="282">
        <f t="shared" si="519"/>
        <v>3.1</v>
      </c>
      <c r="B1520" s="282" t="str">
        <f t="shared" si="518"/>
        <v>Procurement of BFP Booster Pump (FA-1B-75) complete assembly (04 Nos) at 500MW BTPS, Bhusawal.</v>
      </c>
      <c r="C1520" s="49">
        <f t="shared" si="517"/>
        <v>0</v>
      </c>
      <c r="D1520" s="160" t="str">
        <f t="shared" si="517"/>
        <v>-</v>
      </c>
      <c r="E1520" s="111">
        <f t="shared" si="517"/>
        <v>0</v>
      </c>
      <c r="F1520" s="109">
        <f t="shared" si="520"/>
        <v>3.16</v>
      </c>
      <c r="G1520" s="109">
        <f t="shared" si="521"/>
        <v>3.16</v>
      </c>
      <c r="H1520" s="111">
        <f t="shared" si="522"/>
        <v>0</v>
      </c>
      <c r="I1520" s="109">
        <f>'F4.2'!AA140</f>
        <v>0</v>
      </c>
      <c r="J1520" s="109">
        <f>'F4.2'!AZ140</f>
        <v>0</v>
      </c>
      <c r="K1520" s="111"/>
      <c r="L1520" s="111"/>
      <c r="M1520" s="111">
        <f t="shared" si="512"/>
        <v>0</v>
      </c>
      <c r="N1520" s="111">
        <f t="shared" si="523"/>
        <v>0</v>
      </c>
    </row>
    <row r="1521" spans="1:14" ht="31.5" hidden="1" outlineLevel="1">
      <c r="A1521" s="282">
        <f t="shared" si="519"/>
        <v>3.2</v>
      </c>
      <c r="B1521" s="282" t="str">
        <f t="shared" si="518"/>
        <v>Procurement of Vacuum Pump complete assembly with recirculation Pump (01 No) and Impeller assembly (2 Nos) at 500MW BTPS, Bhusawal.</v>
      </c>
      <c r="C1521" s="49">
        <f t="shared" si="517"/>
        <v>0</v>
      </c>
      <c r="D1521" s="160" t="str">
        <f t="shared" si="517"/>
        <v>-</v>
      </c>
      <c r="E1521" s="111">
        <f t="shared" si="517"/>
        <v>0</v>
      </c>
      <c r="F1521" s="109">
        <f t="shared" si="520"/>
        <v>5.2</v>
      </c>
      <c r="G1521" s="109">
        <f t="shared" si="521"/>
        <v>5.2</v>
      </c>
      <c r="H1521" s="111">
        <f t="shared" si="522"/>
        <v>0</v>
      </c>
      <c r="I1521" s="109">
        <f>'F4.2'!AA141</f>
        <v>0</v>
      </c>
      <c r="J1521" s="109">
        <f>'F4.2'!AZ141</f>
        <v>0</v>
      </c>
      <c r="K1521" s="111"/>
      <c r="L1521" s="111"/>
      <c r="M1521" s="111">
        <f t="shared" si="512"/>
        <v>0</v>
      </c>
      <c r="N1521" s="111">
        <f t="shared" si="523"/>
        <v>0</v>
      </c>
    </row>
    <row r="1522" spans="1:14" ht="31.5" hidden="1" outlineLevel="1">
      <c r="A1522" s="282">
        <f t="shared" si="519"/>
        <v>3.3</v>
      </c>
      <c r="B1522" s="282" t="str">
        <f t="shared" si="518"/>
        <v>Revamping, modification of outdoor ducting of Air ventilation system at 2x500MW BTPS, Bhusawal.</v>
      </c>
      <c r="C1522" s="49">
        <f t="shared" si="517"/>
        <v>0</v>
      </c>
      <c r="D1522" s="160" t="str">
        <f t="shared" si="517"/>
        <v>-</v>
      </c>
      <c r="E1522" s="111">
        <f t="shared" si="517"/>
        <v>0</v>
      </c>
      <c r="F1522" s="109">
        <f t="shared" si="520"/>
        <v>8.7200000000000006</v>
      </c>
      <c r="G1522" s="109">
        <f t="shared" si="521"/>
        <v>8.7200000000000006</v>
      </c>
      <c r="H1522" s="111">
        <f t="shared" si="522"/>
        <v>0</v>
      </c>
      <c r="I1522" s="109">
        <f>'F4.2'!AA142</f>
        <v>0</v>
      </c>
      <c r="J1522" s="109">
        <f>'F4.2'!AZ142</f>
        <v>0</v>
      </c>
      <c r="K1522" s="111"/>
      <c r="L1522" s="111"/>
      <c r="M1522" s="111">
        <f t="shared" si="512"/>
        <v>0</v>
      </c>
      <c r="N1522" s="111">
        <f t="shared" si="523"/>
        <v>0</v>
      </c>
    </row>
    <row r="1523" spans="1:14" ht="15.75" hidden="1" outlineLevel="1">
      <c r="A1523" s="282">
        <f t="shared" si="519"/>
        <v>3.4</v>
      </c>
      <c r="B1523" s="282" t="str">
        <f t="shared" si="518"/>
        <v>Performance improvement of compressors</v>
      </c>
      <c r="C1523" s="49">
        <f t="shared" si="517"/>
        <v>0</v>
      </c>
      <c r="D1523" s="160" t="str">
        <f t="shared" si="517"/>
        <v>-</v>
      </c>
      <c r="E1523" s="111">
        <f t="shared" si="517"/>
        <v>0</v>
      </c>
      <c r="F1523" s="109">
        <f t="shared" si="520"/>
        <v>12.99</v>
      </c>
      <c r="G1523" s="109">
        <f t="shared" si="521"/>
        <v>12.99</v>
      </c>
      <c r="H1523" s="111">
        <f t="shared" si="522"/>
        <v>0</v>
      </c>
      <c r="I1523" s="109">
        <f>'F4.2'!AA143</f>
        <v>0</v>
      </c>
      <c r="J1523" s="109">
        <f>'F4.2'!AZ143</f>
        <v>0</v>
      </c>
      <c r="K1523" s="111"/>
      <c r="L1523" s="111"/>
      <c r="M1523" s="111">
        <f t="shared" si="512"/>
        <v>0</v>
      </c>
      <c r="N1523" s="111">
        <f t="shared" si="523"/>
        <v>0</v>
      </c>
    </row>
    <row r="1524" spans="1:14" ht="15.75" hidden="1" outlineLevel="1">
      <c r="A1524" s="282">
        <f t="shared" si="519"/>
        <v>3.5</v>
      </c>
      <c r="B1524" s="282" t="str">
        <f t="shared" si="518"/>
        <v>Centralized Water Management System at BTPS, Deepnagar, Bhusawal</v>
      </c>
      <c r="C1524" s="49">
        <f t="shared" si="517"/>
        <v>0</v>
      </c>
      <c r="D1524" s="160" t="str">
        <f t="shared" si="517"/>
        <v>-</v>
      </c>
      <c r="E1524" s="111">
        <f t="shared" si="517"/>
        <v>0</v>
      </c>
      <c r="F1524" s="109">
        <f t="shared" si="520"/>
        <v>2.29</v>
      </c>
      <c r="G1524" s="109">
        <f t="shared" si="521"/>
        <v>2.29</v>
      </c>
      <c r="H1524" s="111">
        <f t="shared" si="522"/>
        <v>0</v>
      </c>
      <c r="I1524" s="109">
        <f>'F4.2'!AA144</f>
        <v>0</v>
      </c>
      <c r="J1524" s="109">
        <f>'F4.2'!AZ144</f>
        <v>0</v>
      </c>
      <c r="K1524" s="111"/>
      <c r="L1524" s="111"/>
      <c r="M1524" s="111">
        <f t="shared" si="512"/>
        <v>0</v>
      </c>
      <c r="N1524" s="111">
        <f t="shared" si="523"/>
        <v>0</v>
      </c>
    </row>
    <row r="1525" spans="1:14" ht="31.5" hidden="1" outlineLevel="1">
      <c r="A1525" s="282">
        <f t="shared" si="519"/>
        <v>3.6</v>
      </c>
      <c r="B1525" s="282" t="str">
        <f t="shared" si="518"/>
        <v>Revamping and upgradation of Forbes Marshal make Steam &amp; Water Analysis System Installed at 2x500MW BTPS.</v>
      </c>
      <c r="C1525" s="49">
        <f t="shared" si="517"/>
        <v>0</v>
      </c>
      <c r="D1525" s="160" t="str">
        <f t="shared" si="517"/>
        <v>-</v>
      </c>
      <c r="E1525" s="111">
        <f t="shared" si="517"/>
        <v>0</v>
      </c>
      <c r="F1525" s="109">
        <f t="shared" si="520"/>
        <v>10.11</v>
      </c>
      <c r="G1525" s="109">
        <f t="shared" si="521"/>
        <v>10.11</v>
      </c>
      <c r="H1525" s="111">
        <f t="shared" si="522"/>
        <v>0</v>
      </c>
      <c r="I1525" s="109">
        <f>'F4.2'!AA145</f>
        <v>0</v>
      </c>
      <c r="J1525" s="109">
        <f>'F4.2'!AZ145</f>
        <v>0</v>
      </c>
      <c r="K1525" s="111"/>
      <c r="L1525" s="111"/>
      <c r="M1525" s="111">
        <f t="shared" si="512"/>
        <v>0</v>
      </c>
      <c r="N1525" s="111">
        <f t="shared" si="523"/>
        <v>0</v>
      </c>
    </row>
    <row r="1526" spans="1:14" ht="31.5" hidden="1" outlineLevel="1">
      <c r="A1526" s="352">
        <f t="shared" si="519"/>
        <v>4</v>
      </c>
      <c r="B1526" s="353" t="str">
        <f t="shared" si="518"/>
        <v>Implementation of flexible operation solutions for technical minimum operation of 2x500MW, BTPS.</v>
      </c>
      <c r="C1526" s="49">
        <f t="shared" si="517"/>
        <v>0</v>
      </c>
      <c r="D1526" s="160" t="str">
        <f t="shared" si="517"/>
        <v>-</v>
      </c>
      <c r="E1526" s="111">
        <f t="shared" si="517"/>
        <v>0</v>
      </c>
      <c r="F1526" s="109">
        <f t="shared" si="520"/>
        <v>0</v>
      </c>
      <c r="G1526" s="109">
        <f t="shared" si="521"/>
        <v>0</v>
      </c>
      <c r="H1526" s="111">
        <f t="shared" si="522"/>
        <v>0</v>
      </c>
      <c r="I1526" s="109">
        <f>'F4.2'!AA146</f>
        <v>0</v>
      </c>
      <c r="J1526" s="109">
        <f>'F4.2'!AZ146</f>
        <v>0</v>
      </c>
      <c r="K1526" s="111"/>
      <c r="L1526" s="111"/>
      <c r="M1526" s="111">
        <f t="shared" si="512"/>
        <v>0</v>
      </c>
      <c r="N1526" s="111">
        <f t="shared" si="523"/>
        <v>0</v>
      </c>
    </row>
    <row r="1527" spans="1:14" ht="31.5" hidden="1" outlineLevel="1">
      <c r="A1527" s="282">
        <f t="shared" si="519"/>
        <v>4.0999999999999996</v>
      </c>
      <c r="B1527" s="282" t="str">
        <f t="shared" si="518"/>
        <v>Implementation of flexible operation solutions for technical minimum operation of 2x500MW, BTPS.</v>
      </c>
      <c r="C1527" s="49">
        <f t="shared" si="517"/>
        <v>0</v>
      </c>
      <c r="D1527" s="160" t="str">
        <f t="shared" si="517"/>
        <v>-</v>
      </c>
      <c r="E1527" s="111">
        <f t="shared" si="517"/>
        <v>0</v>
      </c>
      <c r="F1527" s="109">
        <f t="shared" si="520"/>
        <v>50</v>
      </c>
      <c r="G1527" s="109">
        <f t="shared" si="521"/>
        <v>50</v>
      </c>
      <c r="H1527" s="111">
        <f t="shared" si="522"/>
        <v>0</v>
      </c>
      <c r="I1527" s="109">
        <f>'F4.2'!AA147</f>
        <v>0</v>
      </c>
      <c r="J1527" s="109">
        <f>'F4.2'!AZ147</f>
        <v>0</v>
      </c>
      <c r="K1527" s="111"/>
      <c r="L1527" s="111"/>
      <c r="M1527" s="111">
        <f t="shared" si="512"/>
        <v>0</v>
      </c>
      <c r="N1527" s="111">
        <f t="shared" si="523"/>
        <v>0</v>
      </c>
    </row>
    <row r="1528" spans="1:14" ht="15.75" hidden="1" outlineLevel="1">
      <c r="A1528" s="345">
        <f t="shared" si="519"/>
        <v>0</v>
      </c>
      <c r="B1528" s="345" t="str">
        <f t="shared" si="518"/>
        <v xml:space="preserve">FY 2027-28 </v>
      </c>
      <c r="C1528" s="40">
        <f t="shared" si="517"/>
        <v>0</v>
      </c>
      <c r="D1528" s="159" t="str">
        <f t="shared" si="517"/>
        <v>-</v>
      </c>
      <c r="E1528" s="109">
        <f t="shared" si="517"/>
        <v>0</v>
      </c>
      <c r="F1528" s="109">
        <f t="shared" si="520"/>
        <v>0</v>
      </c>
      <c r="G1528" s="109">
        <f t="shared" si="521"/>
        <v>0</v>
      </c>
      <c r="H1528" s="109">
        <f t="shared" si="522"/>
        <v>0</v>
      </c>
      <c r="I1528" s="109">
        <f>'F4.2'!AA148</f>
        <v>0</v>
      </c>
      <c r="J1528" s="109">
        <f>'F4.2'!AZ148</f>
        <v>0</v>
      </c>
      <c r="K1528" s="109"/>
      <c r="L1528" s="109"/>
      <c r="M1528" s="109">
        <f t="shared" si="512"/>
        <v>0</v>
      </c>
      <c r="N1528" s="109">
        <f t="shared" si="523"/>
        <v>0</v>
      </c>
    </row>
    <row r="1529" spans="1:14" ht="31.5" hidden="1" outlineLevel="1">
      <c r="A1529" s="352">
        <f t="shared" si="519"/>
        <v>1</v>
      </c>
      <c r="B1529" s="353" t="str">
        <f t="shared" si="518"/>
        <v>Supply,Installation and commissioning of Boiler performance and reliability improvement schemes at BTPS 2x500MW.</v>
      </c>
      <c r="C1529" s="49">
        <f t="shared" si="517"/>
        <v>0</v>
      </c>
      <c r="D1529" s="160" t="str">
        <f t="shared" si="517"/>
        <v>-</v>
      </c>
      <c r="E1529" s="111">
        <f t="shared" si="517"/>
        <v>0</v>
      </c>
      <c r="F1529" s="109">
        <f t="shared" si="520"/>
        <v>0</v>
      </c>
      <c r="G1529" s="109">
        <f t="shared" si="521"/>
        <v>0</v>
      </c>
      <c r="H1529" s="111">
        <f t="shared" si="522"/>
        <v>0</v>
      </c>
      <c r="I1529" s="109">
        <f>'F4.2'!AA149</f>
        <v>0</v>
      </c>
      <c r="J1529" s="109">
        <f>'F4.2'!AZ149</f>
        <v>0</v>
      </c>
      <c r="K1529" s="111"/>
      <c r="L1529" s="111"/>
      <c r="M1529" s="111">
        <f t="shared" si="512"/>
        <v>0</v>
      </c>
      <c r="N1529" s="111">
        <f t="shared" si="523"/>
        <v>0</v>
      </c>
    </row>
    <row r="1530" spans="1:14" ht="31.5" hidden="1" outlineLevel="1">
      <c r="A1530" s="282">
        <f t="shared" si="519"/>
        <v>1.1000000000000001</v>
      </c>
      <c r="B1530" s="282" t="str">
        <f t="shared" si="518"/>
        <v>Procurement of  M/s Torishima, Japan make, 350 KW, 6.6KV, Boiler Circulating Water (BCW) Pump Motors at BTPS 2x500MW.</v>
      </c>
      <c r="C1530" s="49">
        <f t="shared" ref="C1530:E1549" si="524">C1300</f>
        <v>0</v>
      </c>
      <c r="D1530" s="160" t="str">
        <f t="shared" si="524"/>
        <v>-</v>
      </c>
      <c r="E1530" s="111">
        <f t="shared" si="524"/>
        <v>0</v>
      </c>
      <c r="F1530" s="109">
        <f t="shared" si="520"/>
        <v>5.58</v>
      </c>
      <c r="G1530" s="109">
        <f t="shared" si="521"/>
        <v>5.58</v>
      </c>
      <c r="H1530" s="111">
        <f t="shared" si="522"/>
        <v>0</v>
      </c>
      <c r="I1530" s="109">
        <f>'F4.2'!AA150</f>
        <v>0</v>
      </c>
      <c r="J1530" s="109">
        <f>'F4.2'!AZ150</f>
        <v>0</v>
      </c>
      <c r="K1530" s="111"/>
      <c r="L1530" s="111"/>
      <c r="M1530" s="111">
        <f t="shared" si="512"/>
        <v>0</v>
      </c>
      <c r="N1530" s="111">
        <f t="shared" si="523"/>
        <v>0</v>
      </c>
    </row>
    <row r="1531" spans="1:14" ht="31.5" hidden="1" outlineLevel="1">
      <c r="A1531" s="282">
        <f t="shared" si="519"/>
        <v>1.2</v>
      </c>
      <c r="B1531" s="282" t="str">
        <f t="shared" si="518"/>
        <v>Installation commissioning of Online DC Earth fault monitoring system at 220V DCDB at 500MW U-4&amp;5.</v>
      </c>
      <c r="C1531" s="49">
        <f t="shared" si="524"/>
        <v>0</v>
      </c>
      <c r="D1531" s="160" t="str">
        <f t="shared" si="524"/>
        <v>-</v>
      </c>
      <c r="E1531" s="111">
        <f t="shared" si="524"/>
        <v>0</v>
      </c>
      <c r="F1531" s="109">
        <f t="shared" si="520"/>
        <v>2.5</v>
      </c>
      <c r="G1531" s="109">
        <f t="shared" si="521"/>
        <v>2.5</v>
      </c>
      <c r="H1531" s="111">
        <f t="shared" si="522"/>
        <v>0</v>
      </c>
      <c r="I1531" s="109">
        <f>'F4.2'!AA151</f>
        <v>0</v>
      </c>
      <c r="J1531" s="109">
        <f>'F4.2'!AZ151</f>
        <v>0</v>
      </c>
      <c r="K1531" s="111"/>
      <c r="L1531" s="111"/>
      <c r="M1531" s="111">
        <f t="shared" si="512"/>
        <v>0</v>
      </c>
      <c r="N1531" s="111">
        <f t="shared" si="523"/>
        <v>0</v>
      </c>
    </row>
    <row r="1532" spans="1:14" ht="31.5" hidden="1" outlineLevel="1">
      <c r="A1532" s="282">
        <f t="shared" si="519"/>
        <v>1.3</v>
      </c>
      <c r="B1532" s="282" t="str">
        <f t="shared" si="518"/>
        <v>Design,  supply, erection, comms. Of ID VFD &amp; AHP transformers for 2x500MW BTPS.</v>
      </c>
      <c r="C1532" s="49">
        <f t="shared" si="524"/>
        <v>0</v>
      </c>
      <c r="D1532" s="160" t="str">
        <f t="shared" si="524"/>
        <v>-</v>
      </c>
      <c r="E1532" s="111">
        <f t="shared" si="524"/>
        <v>0</v>
      </c>
      <c r="F1532" s="109">
        <f t="shared" si="520"/>
        <v>2</v>
      </c>
      <c r="G1532" s="109">
        <f t="shared" si="521"/>
        <v>2</v>
      </c>
      <c r="H1532" s="111">
        <f t="shared" si="522"/>
        <v>0</v>
      </c>
      <c r="I1532" s="109">
        <f>'F4.2'!AA152</f>
        <v>0</v>
      </c>
      <c r="J1532" s="109">
        <f>'F4.2'!AZ152</f>
        <v>0</v>
      </c>
      <c r="K1532" s="111"/>
      <c r="L1532" s="111"/>
      <c r="M1532" s="111">
        <f t="shared" si="512"/>
        <v>0</v>
      </c>
      <c r="N1532" s="111">
        <f t="shared" si="523"/>
        <v>0</v>
      </c>
    </row>
    <row r="1533" spans="1:14" ht="31.5" hidden="1" outlineLevel="1">
      <c r="A1533" s="282">
        <f t="shared" si="519"/>
        <v>1.4</v>
      </c>
      <c r="B1533" s="282" t="str">
        <f t="shared" si="518"/>
        <v>Design,supply,installation and commissioning of Energy efficient  System for illumination at BTPS 2x500MW.</v>
      </c>
      <c r="C1533" s="49">
        <f t="shared" si="524"/>
        <v>0</v>
      </c>
      <c r="D1533" s="160" t="str">
        <f t="shared" si="524"/>
        <v>-</v>
      </c>
      <c r="E1533" s="111">
        <f t="shared" si="524"/>
        <v>0</v>
      </c>
      <c r="F1533" s="109">
        <f t="shared" si="520"/>
        <v>4</v>
      </c>
      <c r="G1533" s="109">
        <f t="shared" si="521"/>
        <v>4</v>
      </c>
      <c r="H1533" s="111">
        <f t="shared" si="522"/>
        <v>0</v>
      </c>
      <c r="I1533" s="109">
        <f>'F4.2'!AA153</f>
        <v>0</v>
      </c>
      <c r="J1533" s="109">
        <f>'F4.2'!AZ153</f>
        <v>0</v>
      </c>
      <c r="K1533" s="111"/>
      <c r="L1533" s="111"/>
      <c r="M1533" s="111">
        <f t="shared" si="512"/>
        <v>0</v>
      </c>
      <c r="N1533" s="111">
        <f t="shared" si="523"/>
        <v>0</v>
      </c>
    </row>
    <row r="1534" spans="1:14" ht="31.5" hidden="1" outlineLevel="1">
      <c r="A1534" s="282">
        <f t="shared" si="519"/>
        <v>1.5</v>
      </c>
      <c r="B1534" s="282" t="str">
        <f t="shared" si="518"/>
        <v>Procurement of  Main Gear unit assembly of electrical Actuators in 2x500MW BTPS</v>
      </c>
      <c r="C1534" s="40">
        <f t="shared" si="524"/>
        <v>0</v>
      </c>
      <c r="D1534" s="159" t="str">
        <f t="shared" si="524"/>
        <v>-</v>
      </c>
      <c r="E1534" s="109">
        <f t="shared" si="524"/>
        <v>0</v>
      </c>
      <c r="F1534" s="109">
        <f t="shared" si="520"/>
        <v>6</v>
      </c>
      <c r="G1534" s="109">
        <f t="shared" si="521"/>
        <v>6</v>
      </c>
      <c r="H1534" s="109">
        <f t="shared" si="522"/>
        <v>0</v>
      </c>
      <c r="I1534" s="109">
        <f>'F4.2'!AA154</f>
        <v>0</v>
      </c>
      <c r="J1534" s="109">
        <f>'F4.2'!AZ154</f>
        <v>0</v>
      </c>
      <c r="K1534" s="109"/>
      <c r="L1534" s="109"/>
      <c r="M1534" s="109">
        <f t="shared" si="512"/>
        <v>0</v>
      </c>
      <c r="N1534" s="109">
        <f t="shared" si="523"/>
        <v>0</v>
      </c>
    </row>
    <row r="1535" spans="1:14" ht="31.5" hidden="1" outlineLevel="1">
      <c r="A1535" s="282">
        <f t="shared" si="519"/>
        <v>1.6</v>
      </c>
      <c r="B1535" s="282" t="str">
        <f t="shared" si="518"/>
        <v>Supply, erection, commissioning &amp; site testing of 360V, 750 AH Station UPS Battery Sets  along with accessories for Unit No.5 at BTPS 2x500MW.</v>
      </c>
      <c r="C1535" s="49">
        <f t="shared" si="524"/>
        <v>0</v>
      </c>
      <c r="D1535" s="160" t="str">
        <f t="shared" si="524"/>
        <v>-</v>
      </c>
      <c r="E1535" s="111">
        <f t="shared" si="524"/>
        <v>0</v>
      </c>
      <c r="F1535" s="109">
        <f t="shared" si="520"/>
        <v>4</v>
      </c>
      <c r="G1535" s="109">
        <f t="shared" si="521"/>
        <v>4</v>
      </c>
      <c r="H1535" s="111">
        <f t="shared" si="522"/>
        <v>0</v>
      </c>
      <c r="I1535" s="109">
        <f>'F4.2'!AA155</f>
        <v>0</v>
      </c>
      <c r="J1535" s="109">
        <f>'F4.2'!AZ155</f>
        <v>0</v>
      </c>
      <c r="K1535" s="111"/>
      <c r="L1535" s="111"/>
      <c r="M1535" s="111">
        <f t="shared" si="512"/>
        <v>0</v>
      </c>
      <c r="N1535" s="111">
        <f t="shared" si="523"/>
        <v>0</v>
      </c>
    </row>
    <row r="1536" spans="1:14" ht="15.75" hidden="1" outlineLevel="1">
      <c r="A1536" s="282">
        <f t="shared" si="519"/>
        <v>1.7</v>
      </c>
      <c r="B1536" s="282" t="str">
        <f t="shared" si="518"/>
        <v xml:space="preserve">Upgradation of EWLI system  at Bhusawal TPS 2x500W </v>
      </c>
      <c r="C1536" s="40">
        <f t="shared" si="524"/>
        <v>0</v>
      </c>
      <c r="D1536" s="159" t="str">
        <f t="shared" si="524"/>
        <v>-</v>
      </c>
      <c r="E1536" s="109">
        <f t="shared" si="524"/>
        <v>0</v>
      </c>
      <c r="F1536" s="109">
        <f t="shared" si="520"/>
        <v>1</v>
      </c>
      <c r="G1536" s="109">
        <f t="shared" si="521"/>
        <v>1</v>
      </c>
      <c r="H1536" s="109">
        <f t="shared" si="522"/>
        <v>0</v>
      </c>
      <c r="I1536" s="109">
        <f>'F4.2'!AA156</f>
        <v>0</v>
      </c>
      <c r="J1536" s="109">
        <f>'F4.2'!AZ156</f>
        <v>0</v>
      </c>
      <c r="K1536" s="109"/>
      <c r="L1536" s="109"/>
      <c r="M1536" s="109">
        <f t="shared" si="512"/>
        <v>0</v>
      </c>
      <c r="N1536" s="109">
        <f t="shared" si="523"/>
        <v>0</v>
      </c>
    </row>
    <row r="1537" spans="1:14" ht="47.25" hidden="1" outlineLevel="1">
      <c r="A1537" s="352">
        <f t="shared" si="519"/>
        <v>2</v>
      </c>
      <c r="B1537" s="353" t="str">
        <f t="shared" si="518"/>
        <v>Performance improvement of Bottom ash evacualtion system to reduce auxillary power consumption, water consumption &amp; environmental pollution at 2X500MW, Bhusawal TPS</v>
      </c>
      <c r="C1537" s="49">
        <f t="shared" si="524"/>
        <v>0</v>
      </c>
      <c r="D1537" s="160" t="str">
        <f t="shared" si="524"/>
        <v>-</v>
      </c>
      <c r="E1537" s="111">
        <f t="shared" si="524"/>
        <v>0</v>
      </c>
      <c r="F1537" s="109">
        <f t="shared" si="520"/>
        <v>0</v>
      </c>
      <c r="G1537" s="109">
        <f t="shared" si="521"/>
        <v>0</v>
      </c>
      <c r="H1537" s="111">
        <f t="shared" si="522"/>
        <v>0</v>
      </c>
      <c r="I1537" s="109">
        <f>'F4.2'!AA157</f>
        <v>0</v>
      </c>
      <c r="J1537" s="109">
        <f>'F4.2'!AZ157</f>
        <v>0</v>
      </c>
      <c r="K1537" s="111"/>
      <c r="L1537" s="111"/>
      <c r="M1537" s="111">
        <f t="shared" si="512"/>
        <v>0</v>
      </c>
      <c r="N1537" s="111">
        <f t="shared" si="523"/>
        <v>0</v>
      </c>
    </row>
    <row r="1538" spans="1:14" ht="31.5" hidden="1" outlineLevel="1">
      <c r="A1538" s="282">
        <f t="shared" si="519"/>
        <v>2.1</v>
      </c>
      <c r="B1538" s="282" t="str">
        <f t="shared" si="518"/>
        <v>Modification of latest design AR 200/550 Ash slurry pump assembly including auxillaries at AHP, 2x500MW, BTPS.</v>
      </c>
      <c r="C1538" s="40">
        <f t="shared" si="524"/>
        <v>0</v>
      </c>
      <c r="D1538" s="159" t="str">
        <f t="shared" si="524"/>
        <v>-</v>
      </c>
      <c r="E1538" s="109">
        <f t="shared" si="524"/>
        <v>0</v>
      </c>
      <c r="F1538" s="109">
        <f t="shared" si="520"/>
        <v>4.6900000000000004</v>
      </c>
      <c r="G1538" s="109">
        <f t="shared" si="521"/>
        <v>4.6900000000000004</v>
      </c>
      <c r="H1538" s="109">
        <f t="shared" si="522"/>
        <v>0</v>
      </c>
      <c r="I1538" s="109">
        <f>'F4.2'!AA158</f>
        <v>0</v>
      </c>
      <c r="J1538" s="109">
        <f>'F4.2'!AZ158</f>
        <v>0</v>
      </c>
      <c r="K1538" s="109"/>
      <c r="L1538" s="109"/>
      <c r="M1538" s="109">
        <f t="shared" si="512"/>
        <v>0</v>
      </c>
      <c r="N1538" s="109">
        <f t="shared" si="523"/>
        <v>0</v>
      </c>
    </row>
    <row r="1539" spans="1:14" ht="31.5" hidden="1" outlineLevel="1">
      <c r="A1539" s="282">
        <f t="shared" si="519"/>
        <v>2.2000000000000002</v>
      </c>
      <c r="B1539" s="282" t="str">
        <f t="shared" si="518"/>
        <v>Modification of single roll reversible clinker grinder system at AHP, 2x500MW, BTPS</v>
      </c>
      <c r="C1539" s="49">
        <f t="shared" si="524"/>
        <v>0</v>
      </c>
      <c r="D1539" s="160" t="str">
        <f t="shared" si="524"/>
        <v>-</v>
      </c>
      <c r="E1539" s="111">
        <f t="shared" si="524"/>
        <v>0</v>
      </c>
      <c r="F1539" s="109">
        <f t="shared" si="520"/>
        <v>3.09</v>
      </c>
      <c r="G1539" s="109">
        <f t="shared" si="521"/>
        <v>3.09</v>
      </c>
      <c r="H1539" s="111">
        <f t="shared" si="522"/>
        <v>0</v>
      </c>
      <c r="I1539" s="109">
        <f>'F4.2'!AA159</f>
        <v>0</v>
      </c>
      <c r="J1539" s="109">
        <f>'F4.2'!AZ159</f>
        <v>0</v>
      </c>
      <c r="K1539" s="111"/>
      <c r="L1539" s="111"/>
      <c r="M1539" s="111">
        <f t="shared" ref="M1539:M1602" si="525">SUM(J1539:L1539)</f>
        <v>0</v>
      </c>
      <c r="N1539" s="111">
        <f t="shared" si="523"/>
        <v>0</v>
      </c>
    </row>
    <row r="1540" spans="1:14" ht="31.5" hidden="1" outlineLevel="1">
      <c r="A1540" s="282">
        <f t="shared" si="519"/>
        <v>2.2999999999999998</v>
      </c>
      <c r="B1540" s="282" t="str">
        <f t="shared" si="518"/>
        <v>Modification of bottom ash &amp; coarse ash slurry pipe line disposal system at AHP 2X500 MW BTPS</v>
      </c>
      <c r="C1540" s="49">
        <f t="shared" si="524"/>
        <v>0</v>
      </c>
      <c r="D1540" s="160" t="str">
        <f t="shared" si="524"/>
        <v>-</v>
      </c>
      <c r="E1540" s="111">
        <f t="shared" si="524"/>
        <v>0</v>
      </c>
      <c r="F1540" s="109">
        <f t="shared" si="520"/>
        <v>34.550000000000004</v>
      </c>
      <c r="G1540" s="109">
        <f t="shared" si="521"/>
        <v>34.550000000000004</v>
      </c>
      <c r="H1540" s="111">
        <f t="shared" si="522"/>
        <v>0</v>
      </c>
      <c r="I1540" s="109">
        <f>'F4.2'!AA160</f>
        <v>0</v>
      </c>
      <c r="J1540" s="109">
        <f>'F4.2'!AZ160</f>
        <v>0</v>
      </c>
      <c r="K1540" s="111"/>
      <c r="L1540" s="111"/>
      <c r="M1540" s="111">
        <f t="shared" si="525"/>
        <v>0</v>
      </c>
      <c r="N1540" s="111">
        <f t="shared" si="523"/>
        <v>0</v>
      </c>
    </row>
    <row r="1541" spans="1:14" ht="15.75" hidden="1" outlineLevel="1">
      <c r="A1541" s="352">
        <f t="shared" si="519"/>
        <v>3</v>
      </c>
      <c r="B1541" s="353" t="str">
        <f t="shared" si="518"/>
        <v>Boiler Reliability &amp; Availability improvement at 2x500MW, Bhusawal TPS.</v>
      </c>
      <c r="C1541" s="40">
        <f t="shared" si="524"/>
        <v>0</v>
      </c>
      <c r="D1541" s="159" t="str">
        <f t="shared" si="524"/>
        <v>-</v>
      </c>
      <c r="E1541" s="109">
        <f t="shared" si="524"/>
        <v>0</v>
      </c>
      <c r="F1541" s="109">
        <f t="shared" si="520"/>
        <v>0</v>
      </c>
      <c r="G1541" s="109">
        <f t="shared" si="521"/>
        <v>0</v>
      </c>
      <c r="H1541" s="109">
        <f t="shared" si="522"/>
        <v>0</v>
      </c>
      <c r="I1541" s="109">
        <f>'F4.2'!AA161</f>
        <v>0</v>
      </c>
      <c r="J1541" s="109">
        <f>'F4.2'!AZ161</f>
        <v>0</v>
      </c>
      <c r="K1541" s="109"/>
      <c r="L1541" s="109"/>
      <c r="M1541" s="109">
        <f t="shared" si="525"/>
        <v>0</v>
      </c>
      <c r="N1541" s="109">
        <f t="shared" si="523"/>
        <v>0</v>
      </c>
    </row>
    <row r="1542" spans="1:14" ht="15.75" hidden="1" outlineLevel="1">
      <c r="A1542" s="282">
        <f t="shared" si="519"/>
        <v>3.1</v>
      </c>
      <c r="B1542" s="282" t="str">
        <f t="shared" si="518"/>
        <v>Procurement of Boiler Coils (CRH &amp;HRH) at 2x500MW BTPS.</v>
      </c>
      <c r="C1542" s="49">
        <f t="shared" si="524"/>
        <v>0</v>
      </c>
      <c r="D1542" s="160" t="str">
        <f t="shared" si="524"/>
        <v>-</v>
      </c>
      <c r="E1542" s="111">
        <f t="shared" si="524"/>
        <v>0</v>
      </c>
      <c r="F1542" s="109">
        <f t="shared" si="520"/>
        <v>25</v>
      </c>
      <c r="G1542" s="109">
        <f t="shared" si="521"/>
        <v>25</v>
      </c>
      <c r="H1542" s="111">
        <f t="shared" si="522"/>
        <v>0</v>
      </c>
      <c r="I1542" s="109">
        <f>'F4.2'!AA162</f>
        <v>0</v>
      </c>
      <c r="J1542" s="109">
        <f>'F4.2'!AZ162</f>
        <v>0</v>
      </c>
      <c r="K1542" s="111"/>
      <c r="L1542" s="111"/>
      <c r="M1542" s="111">
        <f t="shared" si="525"/>
        <v>0</v>
      </c>
      <c r="N1542" s="111">
        <f t="shared" si="523"/>
        <v>0</v>
      </c>
    </row>
    <row r="1543" spans="1:14" ht="15.75" hidden="1" outlineLevel="1">
      <c r="A1543" s="282">
        <f t="shared" si="519"/>
        <v>3.2</v>
      </c>
      <c r="B1543" s="282" t="str">
        <f t="shared" si="518"/>
        <v>Procurement of ID fan impeller with shaft at 2x500 MW BTPS.</v>
      </c>
      <c r="C1543" s="49">
        <f t="shared" si="524"/>
        <v>0</v>
      </c>
      <c r="D1543" s="160" t="str">
        <f t="shared" si="524"/>
        <v>-</v>
      </c>
      <c r="E1543" s="111">
        <f t="shared" si="524"/>
        <v>0</v>
      </c>
      <c r="F1543" s="109">
        <f t="shared" si="520"/>
        <v>15</v>
      </c>
      <c r="G1543" s="109">
        <f t="shared" si="521"/>
        <v>15</v>
      </c>
      <c r="H1543" s="111">
        <f t="shared" si="522"/>
        <v>0</v>
      </c>
      <c r="I1543" s="109">
        <f>'F4.2'!AA163</f>
        <v>0</v>
      </c>
      <c r="J1543" s="109">
        <f>'F4.2'!AZ163</f>
        <v>0</v>
      </c>
      <c r="K1543" s="111"/>
      <c r="L1543" s="111"/>
      <c r="M1543" s="111">
        <f t="shared" si="525"/>
        <v>0</v>
      </c>
      <c r="N1543" s="111">
        <f t="shared" si="523"/>
        <v>0</v>
      </c>
    </row>
    <row r="1544" spans="1:14" ht="31.5" hidden="1" outlineLevel="1">
      <c r="A1544" s="282">
        <f t="shared" si="519"/>
        <v>3.3</v>
      </c>
      <c r="B1544" s="282" t="str">
        <f t="shared" si="518"/>
        <v>Procurement SH,RH,MS outlet valves with actuator and motor at 2x500 MW BTPS.</v>
      </c>
      <c r="C1544" s="40">
        <f t="shared" si="524"/>
        <v>0</v>
      </c>
      <c r="D1544" s="159" t="str">
        <f t="shared" si="524"/>
        <v>-</v>
      </c>
      <c r="E1544" s="109">
        <f t="shared" si="524"/>
        <v>0</v>
      </c>
      <c r="F1544" s="109">
        <f t="shared" si="520"/>
        <v>5</v>
      </c>
      <c r="G1544" s="109">
        <f t="shared" si="521"/>
        <v>5</v>
      </c>
      <c r="H1544" s="109">
        <f t="shared" si="522"/>
        <v>0</v>
      </c>
      <c r="I1544" s="109">
        <f>'F4.2'!AA164</f>
        <v>0</v>
      </c>
      <c r="J1544" s="109">
        <f>'F4.2'!AZ164</f>
        <v>0</v>
      </c>
      <c r="K1544" s="109"/>
      <c r="L1544" s="109"/>
      <c r="M1544" s="109">
        <f t="shared" si="525"/>
        <v>0</v>
      </c>
      <c r="N1544" s="109">
        <f t="shared" si="523"/>
        <v>0</v>
      </c>
    </row>
    <row r="1545" spans="1:14" ht="15.75" hidden="1" outlineLevel="1">
      <c r="A1545" s="352">
        <f t="shared" si="519"/>
        <v>4</v>
      </c>
      <c r="B1545" s="353" t="str">
        <f t="shared" si="518"/>
        <v>CHP Infrastructure Development Schemes</v>
      </c>
      <c r="C1545" s="49">
        <f t="shared" si="524"/>
        <v>0</v>
      </c>
      <c r="D1545" s="160" t="str">
        <f t="shared" si="524"/>
        <v>-</v>
      </c>
      <c r="E1545" s="111">
        <f t="shared" si="524"/>
        <v>0</v>
      </c>
      <c r="F1545" s="109">
        <f t="shared" si="520"/>
        <v>0</v>
      </c>
      <c r="G1545" s="109">
        <f t="shared" si="521"/>
        <v>0</v>
      </c>
      <c r="H1545" s="111">
        <f t="shared" si="522"/>
        <v>0</v>
      </c>
      <c r="I1545" s="109">
        <f>'F4.2'!AA165</f>
        <v>0</v>
      </c>
      <c r="J1545" s="109">
        <f>'F4.2'!AZ165</f>
        <v>0</v>
      </c>
      <c r="K1545" s="111"/>
      <c r="L1545" s="111"/>
      <c r="M1545" s="111">
        <f t="shared" si="525"/>
        <v>0</v>
      </c>
      <c r="N1545" s="111">
        <f t="shared" si="523"/>
        <v>0</v>
      </c>
    </row>
    <row r="1546" spans="1:14" ht="31.5" hidden="1" outlineLevel="1">
      <c r="A1546" s="282">
        <f t="shared" si="519"/>
        <v>4.0999999999999996</v>
      </c>
      <c r="B1546" s="282" t="str">
        <f t="shared" si="518"/>
        <v>Supply, installation and commissioning PLC system on a single platform to match with external aspect &amp; process improvement at CHP 2x500MW BTPS.</v>
      </c>
      <c r="C1546" s="49">
        <f t="shared" si="524"/>
        <v>0</v>
      </c>
      <c r="D1546" s="160" t="str">
        <f t="shared" si="524"/>
        <v>-</v>
      </c>
      <c r="E1546" s="111">
        <f t="shared" si="524"/>
        <v>0</v>
      </c>
      <c r="F1546" s="109">
        <f t="shared" si="520"/>
        <v>18.399999999999999</v>
      </c>
      <c r="G1546" s="109">
        <f t="shared" si="521"/>
        <v>18.399999999999999</v>
      </c>
      <c r="H1546" s="111">
        <f t="shared" si="522"/>
        <v>0</v>
      </c>
      <c r="I1546" s="109">
        <f>'F4.2'!AA166</f>
        <v>0</v>
      </c>
      <c r="J1546" s="109">
        <f>'F4.2'!AZ166</f>
        <v>0</v>
      </c>
      <c r="K1546" s="111"/>
      <c r="L1546" s="111"/>
      <c r="M1546" s="111">
        <f t="shared" si="525"/>
        <v>0</v>
      </c>
      <c r="N1546" s="111">
        <f t="shared" si="523"/>
        <v>0</v>
      </c>
    </row>
    <row r="1547" spans="1:14" ht="31.5" hidden="1" outlineLevel="1">
      <c r="A1547" s="282">
        <f t="shared" si="519"/>
        <v>4.2</v>
      </c>
      <c r="B1547" s="282" t="str">
        <f t="shared" si="518"/>
        <v>Supply, installation, retrofitting and commissioning of HT breaker at HT Switchgear in CHP 2x500MW BTPS</v>
      </c>
      <c r="C1547" s="49">
        <f t="shared" si="524"/>
        <v>0</v>
      </c>
      <c r="D1547" s="160" t="str">
        <f t="shared" si="524"/>
        <v>-</v>
      </c>
      <c r="E1547" s="111">
        <f t="shared" si="524"/>
        <v>0</v>
      </c>
      <c r="F1547" s="109">
        <f t="shared" si="520"/>
        <v>6.9</v>
      </c>
      <c r="G1547" s="109">
        <f t="shared" si="521"/>
        <v>6.9</v>
      </c>
      <c r="H1547" s="111">
        <f t="shared" si="522"/>
        <v>0</v>
      </c>
      <c r="I1547" s="109">
        <f>'F4.2'!AA167</f>
        <v>0</v>
      </c>
      <c r="J1547" s="109">
        <f>'F4.2'!AZ167</f>
        <v>0</v>
      </c>
      <c r="K1547" s="111"/>
      <c r="L1547" s="111"/>
      <c r="M1547" s="111">
        <f t="shared" si="525"/>
        <v>0</v>
      </c>
      <c r="N1547" s="111">
        <f t="shared" si="523"/>
        <v>0</v>
      </c>
    </row>
    <row r="1548" spans="1:14" ht="31.5" hidden="1" outlineLevel="1">
      <c r="A1548" s="282">
        <f t="shared" si="519"/>
        <v>4.3</v>
      </c>
      <c r="B1548" s="282" t="str">
        <f t="shared" ref="B1548:B1563" si="526">B1318</f>
        <v>Supply, installation, retrofitting and commissioning of LT breaker at LT Switchgear in CHP 2x500MW BTPS.</v>
      </c>
      <c r="C1548" s="49">
        <f t="shared" si="524"/>
        <v>0</v>
      </c>
      <c r="D1548" s="160" t="str">
        <f t="shared" si="524"/>
        <v>-</v>
      </c>
      <c r="E1548" s="111">
        <f t="shared" si="524"/>
        <v>0</v>
      </c>
      <c r="F1548" s="109">
        <f t="shared" si="520"/>
        <v>4.4000000000000004</v>
      </c>
      <c r="G1548" s="109">
        <f t="shared" si="521"/>
        <v>4.4000000000000004</v>
      </c>
      <c r="H1548" s="111">
        <f t="shared" si="522"/>
        <v>0</v>
      </c>
      <c r="I1548" s="109">
        <f>'F4.2'!AA168</f>
        <v>0</v>
      </c>
      <c r="J1548" s="109">
        <f>'F4.2'!AZ168</f>
        <v>0</v>
      </c>
      <c r="K1548" s="111"/>
      <c r="L1548" s="111"/>
      <c r="M1548" s="111">
        <f t="shared" si="525"/>
        <v>0</v>
      </c>
      <c r="N1548" s="111">
        <f t="shared" si="523"/>
        <v>0</v>
      </c>
    </row>
    <row r="1549" spans="1:14" ht="31.5" hidden="1" outlineLevel="1">
      <c r="A1549" s="282">
        <f t="shared" si="519"/>
        <v>4.4000000000000004</v>
      </c>
      <c r="B1549" s="282" t="str">
        <f t="shared" si="526"/>
        <v>Supply, Installation &amp; Commissioning of  Magnetic Separators at CHP 2x 500MW BTPS Deepnagar</v>
      </c>
      <c r="C1549" s="49">
        <f t="shared" si="524"/>
        <v>0</v>
      </c>
      <c r="D1549" s="160" t="str">
        <f t="shared" si="524"/>
        <v>-</v>
      </c>
      <c r="E1549" s="111">
        <f t="shared" si="524"/>
        <v>0</v>
      </c>
      <c r="F1549" s="109">
        <f t="shared" si="520"/>
        <v>3.73</v>
      </c>
      <c r="G1549" s="109">
        <f t="shared" si="521"/>
        <v>3.73</v>
      </c>
      <c r="H1549" s="111">
        <f t="shared" si="522"/>
        <v>0</v>
      </c>
      <c r="I1549" s="109">
        <f>'F4.2'!AA169</f>
        <v>0</v>
      </c>
      <c r="J1549" s="109">
        <f>'F4.2'!AZ169</f>
        <v>0</v>
      </c>
      <c r="K1549" s="111"/>
      <c r="L1549" s="111"/>
      <c r="M1549" s="111">
        <f t="shared" si="525"/>
        <v>0</v>
      </c>
      <c r="N1549" s="111">
        <f t="shared" si="523"/>
        <v>0</v>
      </c>
    </row>
    <row r="1550" spans="1:14" ht="31.5" hidden="1" outlineLevel="1">
      <c r="A1550" s="282">
        <f t="shared" ref="A1550:A1563" si="527">A1320</f>
        <v>4.5</v>
      </c>
      <c r="B1550" s="282" t="str">
        <f t="shared" si="526"/>
        <v>Supply, Installation &amp; Commissioning Flameproof lighting at CHP 2x 500MW BTPS Deepnagar</v>
      </c>
      <c r="C1550" s="49">
        <f t="shared" ref="C1550:E1563" si="528">C1320</f>
        <v>0</v>
      </c>
      <c r="D1550" s="160" t="str">
        <f t="shared" si="528"/>
        <v>-</v>
      </c>
      <c r="E1550" s="111">
        <f t="shared" si="528"/>
        <v>0</v>
      </c>
      <c r="F1550" s="109">
        <f t="shared" ref="F1550:F1563" si="529">F1320+I1320</f>
        <v>10.47</v>
      </c>
      <c r="G1550" s="109">
        <f t="shared" ref="G1550:G1563" si="530">G1320+M1320</f>
        <v>10.47</v>
      </c>
      <c r="H1550" s="111">
        <f t="shared" si="522"/>
        <v>0</v>
      </c>
      <c r="I1550" s="109">
        <f>'F4.2'!AA170</f>
        <v>0</v>
      </c>
      <c r="J1550" s="109">
        <f>'F4.2'!AZ170</f>
        <v>0</v>
      </c>
      <c r="K1550" s="111"/>
      <c r="L1550" s="111"/>
      <c r="M1550" s="111">
        <f t="shared" si="525"/>
        <v>0</v>
      </c>
      <c r="N1550" s="111">
        <f t="shared" si="523"/>
        <v>0</v>
      </c>
    </row>
    <row r="1551" spans="1:14" ht="15.75" hidden="1" outlineLevel="1">
      <c r="A1551" s="282">
        <f t="shared" si="527"/>
        <v>4.5999999999999996</v>
      </c>
      <c r="B1551" s="282" t="str">
        <f t="shared" si="526"/>
        <v>Supply, Installation &amp; upgradation of HT /LT relay at CHP BTPS.</v>
      </c>
      <c r="C1551" s="49">
        <f t="shared" si="528"/>
        <v>0</v>
      </c>
      <c r="D1551" s="160" t="str">
        <f t="shared" si="528"/>
        <v>-</v>
      </c>
      <c r="E1551" s="111">
        <f t="shared" si="528"/>
        <v>0</v>
      </c>
      <c r="F1551" s="109">
        <f t="shared" si="529"/>
        <v>3</v>
      </c>
      <c r="G1551" s="109">
        <f t="shared" si="530"/>
        <v>3</v>
      </c>
      <c r="H1551" s="111">
        <f t="shared" si="522"/>
        <v>0</v>
      </c>
      <c r="I1551" s="109">
        <f>'F4.2'!AA171</f>
        <v>0</v>
      </c>
      <c r="J1551" s="109">
        <f>'F4.2'!AZ171</f>
        <v>0</v>
      </c>
      <c r="K1551" s="111"/>
      <c r="L1551" s="111"/>
      <c r="M1551" s="111">
        <f t="shared" si="525"/>
        <v>0</v>
      </c>
      <c r="N1551" s="111">
        <f t="shared" si="523"/>
        <v>0</v>
      </c>
    </row>
    <row r="1552" spans="1:14" ht="31.5" hidden="1" outlineLevel="1">
      <c r="A1552" s="352">
        <f t="shared" si="527"/>
        <v>5</v>
      </c>
      <c r="B1552" s="353" t="str">
        <f t="shared" si="526"/>
        <v>Detail  Project report of improvement of Unloading in Coal handling Plant BTPS.</v>
      </c>
      <c r="C1552" s="49">
        <f t="shared" si="528"/>
        <v>0</v>
      </c>
      <c r="D1552" s="160" t="str">
        <f t="shared" si="528"/>
        <v>-</v>
      </c>
      <c r="E1552" s="111">
        <f t="shared" si="528"/>
        <v>0</v>
      </c>
      <c r="F1552" s="109">
        <f t="shared" si="529"/>
        <v>0</v>
      </c>
      <c r="G1552" s="109">
        <f t="shared" si="530"/>
        <v>0</v>
      </c>
      <c r="H1552" s="111">
        <f t="shared" si="522"/>
        <v>0</v>
      </c>
      <c r="I1552" s="109">
        <f>'F4.2'!AA172</f>
        <v>0</v>
      </c>
      <c r="J1552" s="109">
        <f>'F4.2'!AZ172</f>
        <v>0</v>
      </c>
      <c r="K1552" s="111"/>
      <c r="L1552" s="111"/>
      <c r="M1552" s="111">
        <f t="shared" si="525"/>
        <v>0</v>
      </c>
      <c r="N1552" s="111">
        <f t="shared" si="523"/>
        <v>0</v>
      </c>
    </row>
    <row r="1553" spans="1:14" ht="15.75" hidden="1" outlineLevel="1">
      <c r="A1553" s="282">
        <f t="shared" si="527"/>
        <v>5.0999999999999996</v>
      </c>
      <c r="B1553" s="282" t="str">
        <f t="shared" si="526"/>
        <v>Procurement of 04 no of locomotives for Coal handling Plant BTPS.</v>
      </c>
      <c r="C1553" s="49">
        <f t="shared" si="528"/>
        <v>0</v>
      </c>
      <c r="D1553" s="160" t="str">
        <f t="shared" si="528"/>
        <v>-</v>
      </c>
      <c r="E1553" s="111">
        <f t="shared" si="528"/>
        <v>0</v>
      </c>
      <c r="F1553" s="109">
        <f t="shared" si="529"/>
        <v>13.68</v>
      </c>
      <c r="G1553" s="109">
        <f t="shared" si="530"/>
        <v>13.68</v>
      </c>
      <c r="H1553" s="111">
        <f t="shared" si="522"/>
        <v>0</v>
      </c>
      <c r="I1553" s="109">
        <f>'F4.2'!AA173</f>
        <v>0</v>
      </c>
      <c r="J1553" s="109">
        <f>'F4.2'!AZ173</f>
        <v>0</v>
      </c>
      <c r="K1553" s="111"/>
      <c r="L1553" s="111"/>
      <c r="M1553" s="111">
        <f t="shared" si="525"/>
        <v>0</v>
      </c>
      <c r="N1553" s="111">
        <f t="shared" si="523"/>
        <v>0</v>
      </c>
    </row>
    <row r="1554" spans="1:14" ht="31.5" hidden="1" outlineLevel="1">
      <c r="A1554" s="282">
        <f t="shared" si="527"/>
        <v>5.2</v>
      </c>
      <c r="B1554" s="282" t="str">
        <f t="shared" si="526"/>
        <v>Design Supply Erection and Comission of Hour glass shape Coal diverting chutes with extra life wear resistant plates in CHP, BTPS.</v>
      </c>
      <c r="C1554" s="49">
        <f t="shared" si="528"/>
        <v>0</v>
      </c>
      <c r="D1554" s="160" t="str">
        <f t="shared" si="528"/>
        <v>-</v>
      </c>
      <c r="E1554" s="111">
        <f t="shared" si="528"/>
        <v>0</v>
      </c>
      <c r="F1554" s="109">
        <f t="shared" si="529"/>
        <v>5.67</v>
      </c>
      <c r="G1554" s="109">
        <f t="shared" si="530"/>
        <v>5.67</v>
      </c>
      <c r="H1554" s="111">
        <f t="shared" si="522"/>
        <v>0</v>
      </c>
      <c r="I1554" s="109">
        <f>'F4.2'!AA174</f>
        <v>0</v>
      </c>
      <c r="J1554" s="109">
        <f>'F4.2'!AZ174</f>
        <v>0</v>
      </c>
      <c r="K1554" s="111"/>
      <c r="L1554" s="111"/>
      <c r="M1554" s="111">
        <f t="shared" si="525"/>
        <v>0</v>
      </c>
      <c r="N1554" s="111">
        <f t="shared" si="523"/>
        <v>0</v>
      </c>
    </row>
    <row r="1555" spans="1:14" ht="31.5" hidden="1" outlineLevel="1">
      <c r="A1555" s="282">
        <f t="shared" si="527"/>
        <v>5.3</v>
      </c>
      <c r="B1555" s="282" t="str">
        <f t="shared" si="526"/>
        <v>Design Supply Erection and Comission of Inverted Y Shape  Coal diverting chutes with extra life wear resistant plates in CHP, BTPS.</v>
      </c>
      <c r="C1555" s="49">
        <f t="shared" si="528"/>
        <v>0</v>
      </c>
      <c r="D1555" s="160" t="str">
        <f t="shared" si="528"/>
        <v>-</v>
      </c>
      <c r="E1555" s="111">
        <f t="shared" si="528"/>
        <v>0</v>
      </c>
      <c r="F1555" s="109">
        <f t="shared" si="529"/>
        <v>4.72</v>
      </c>
      <c r="G1555" s="109">
        <f t="shared" si="530"/>
        <v>4.72</v>
      </c>
      <c r="H1555" s="111">
        <f t="shared" si="522"/>
        <v>0</v>
      </c>
      <c r="I1555" s="109">
        <f>'F4.2'!AA175</f>
        <v>0</v>
      </c>
      <c r="J1555" s="109">
        <f>'F4.2'!AZ175</f>
        <v>0</v>
      </c>
      <c r="K1555" s="111"/>
      <c r="L1555" s="111"/>
      <c r="M1555" s="111">
        <f t="shared" si="525"/>
        <v>0</v>
      </c>
      <c r="N1555" s="111">
        <f t="shared" si="523"/>
        <v>0</v>
      </c>
    </row>
    <row r="1556" spans="1:14" ht="31.5" hidden="1" outlineLevel="1">
      <c r="A1556" s="282">
        <f t="shared" si="527"/>
        <v>5.4</v>
      </c>
      <c r="B1556" s="282" t="str">
        <f t="shared" si="526"/>
        <v>Design Supply Erection and Comission of coal diverting chutes with extra life wear resistant plates in CHP BTPS.</v>
      </c>
      <c r="C1556" s="49">
        <f t="shared" si="528"/>
        <v>0</v>
      </c>
      <c r="D1556" s="160" t="str">
        <f t="shared" si="528"/>
        <v>-</v>
      </c>
      <c r="E1556" s="111">
        <f t="shared" si="528"/>
        <v>0</v>
      </c>
      <c r="F1556" s="109">
        <f t="shared" si="529"/>
        <v>4.72</v>
      </c>
      <c r="G1556" s="109">
        <f t="shared" si="530"/>
        <v>4.72</v>
      </c>
      <c r="H1556" s="111">
        <f t="shared" si="522"/>
        <v>0</v>
      </c>
      <c r="I1556" s="109">
        <f>'F4.2'!AA176</f>
        <v>0</v>
      </c>
      <c r="J1556" s="109">
        <f>'F4.2'!AZ176</f>
        <v>0</v>
      </c>
      <c r="K1556" s="111"/>
      <c r="L1556" s="111"/>
      <c r="M1556" s="111">
        <f t="shared" si="525"/>
        <v>0</v>
      </c>
      <c r="N1556" s="111">
        <f t="shared" si="523"/>
        <v>0</v>
      </c>
    </row>
    <row r="1557" spans="1:14" ht="31.5" hidden="1" outlineLevel="1">
      <c r="A1557" s="282">
        <f t="shared" si="527"/>
        <v>5.5</v>
      </c>
      <c r="B1557" s="282" t="str">
        <f t="shared" si="526"/>
        <v>Work of Revamping and structural up-gradation of conveyor 104A&amp;B in Coal Handling Plant-BTPS.</v>
      </c>
      <c r="C1557" s="49">
        <f t="shared" si="528"/>
        <v>0</v>
      </c>
      <c r="D1557" s="160" t="str">
        <f t="shared" si="528"/>
        <v>-</v>
      </c>
      <c r="E1557" s="111">
        <f t="shared" si="528"/>
        <v>0</v>
      </c>
      <c r="F1557" s="109">
        <f t="shared" si="529"/>
        <v>7.1</v>
      </c>
      <c r="G1557" s="109">
        <f t="shared" si="530"/>
        <v>7.1</v>
      </c>
      <c r="H1557" s="111">
        <f t="shared" si="522"/>
        <v>0</v>
      </c>
      <c r="I1557" s="109">
        <f>'F4.2'!AA177</f>
        <v>0</v>
      </c>
      <c r="J1557" s="109">
        <f>'F4.2'!AZ177</f>
        <v>0</v>
      </c>
      <c r="K1557" s="111"/>
      <c r="L1557" s="111"/>
      <c r="M1557" s="111">
        <f t="shared" si="525"/>
        <v>0</v>
      </c>
      <c r="N1557" s="111">
        <f t="shared" si="523"/>
        <v>0</v>
      </c>
    </row>
    <row r="1558" spans="1:14" ht="31.5" hidden="1" outlineLevel="1">
      <c r="A1558" s="352">
        <f t="shared" si="527"/>
        <v>6</v>
      </c>
      <c r="B1558" s="353" t="str">
        <f t="shared" si="526"/>
        <v>Supply and Installation of  reliability improvement schemes for HT/LT switchgears and auxilliaries at BTPS 2x500MW.</v>
      </c>
      <c r="C1558" s="49">
        <f t="shared" si="528"/>
        <v>0</v>
      </c>
      <c r="D1558" s="160" t="str">
        <f t="shared" si="528"/>
        <v>-</v>
      </c>
      <c r="E1558" s="111">
        <f t="shared" si="528"/>
        <v>0</v>
      </c>
      <c r="F1558" s="109">
        <f t="shared" si="529"/>
        <v>0</v>
      </c>
      <c r="G1558" s="109">
        <f t="shared" si="530"/>
        <v>0</v>
      </c>
      <c r="H1558" s="111">
        <f t="shared" si="522"/>
        <v>0</v>
      </c>
      <c r="I1558" s="109">
        <f>'F4.2'!AA178</f>
        <v>0</v>
      </c>
      <c r="J1558" s="109">
        <f>'F4.2'!AZ178</f>
        <v>0</v>
      </c>
      <c r="K1558" s="111"/>
      <c r="L1558" s="111"/>
      <c r="M1558" s="111">
        <f t="shared" si="525"/>
        <v>0</v>
      </c>
      <c r="N1558" s="111">
        <f t="shared" si="523"/>
        <v>0</v>
      </c>
    </row>
    <row r="1559" spans="1:14" ht="15.75" hidden="1" outlineLevel="1">
      <c r="A1559" s="282">
        <f t="shared" si="527"/>
        <v>6.1</v>
      </c>
      <c r="B1559" s="282" t="str">
        <f t="shared" si="526"/>
        <v>Procurement of HT Motors of various ratings at 2x500MW.</v>
      </c>
      <c r="C1559" s="49">
        <f t="shared" si="528"/>
        <v>0</v>
      </c>
      <c r="D1559" s="160" t="str">
        <f t="shared" si="528"/>
        <v>-</v>
      </c>
      <c r="E1559" s="111">
        <f t="shared" si="528"/>
        <v>0</v>
      </c>
      <c r="F1559" s="109">
        <f t="shared" si="529"/>
        <v>4</v>
      </c>
      <c r="G1559" s="109">
        <f t="shared" si="530"/>
        <v>4</v>
      </c>
      <c r="H1559" s="111">
        <f t="shared" si="522"/>
        <v>0</v>
      </c>
      <c r="I1559" s="109">
        <f>'F4.2'!AA179</f>
        <v>0</v>
      </c>
      <c r="J1559" s="109">
        <f>'F4.2'!AZ179</f>
        <v>0</v>
      </c>
      <c r="K1559" s="111"/>
      <c r="L1559" s="111"/>
      <c r="M1559" s="111">
        <f t="shared" si="525"/>
        <v>0</v>
      </c>
      <c r="N1559" s="111">
        <f t="shared" si="523"/>
        <v>0</v>
      </c>
    </row>
    <row r="1560" spans="1:14" ht="15.75" hidden="1" outlineLevel="1">
      <c r="A1560" s="282">
        <f t="shared" si="527"/>
        <v>6.2</v>
      </c>
      <c r="B1560" s="282" t="str">
        <f t="shared" si="526"/>
        <v>Procurement of Dry type transformers of varoius ratings at 2x500MW.</v>
      </c>
      <c r="C1560" s="49">
        <f t="shared" si="528"/>
        <v>0</v>
      </c>
      <c r="D1560" s="160" t="str">
        <f t="shared" si="528"/>
        <v>-</v>
      </c>
      <c r="E1560" s="111">
        <f t="shared" si="528"/>
        <v>0</v>
      </c>
      <c r="F1560" s="109">
        <f t="shared" si="529"/>
        <v>4</v>
      </c>
      <c r="G1560" s="109">
        <f t="shared" si="530"/>
        <v>4</v>
      </c>
      <c r="H1560" s="111">
        <f t="shared" si="522"/>
        <v>0</v>
      </c>
      <c r="I1560" s="109">
        <f>'F4.2'!AA180</f>
        <v>0</v>
      </c>
      <c r="J1560" s="109">
        <f>'F4.2'!AZ180</f>
        <v>0</v>
      </c>
      <c r="K1560" s="111"/>
      <c r="L1560" s="111"/>
      <c r="M1560" s="111">
        <f t="shared" si="525"/>
        <v>0</v>
      </c>
      <c r="N1560" s="111">
        <f t="shared" si="523"/>
        <v>0</v>
      </c>
    </row>
    <row r="1561" spans="1:14" ht="15.75" hidden="1" outlineLevel="1">
      <c r="A1561" s="282">
        <f t="shared" si="527"/>
        <v>6.3</v>
      </c>
      <c r="B1561" s="282" t="str">
        <f t="shared" si="526"/>
        <v>Procurement of Inverter and converter trolleys of GEHO Pump at 2x500MW.</v>
      </c>
      <c r="C1561" s="49">
        <f t="shared" si="528"/>
        <v>0</v>
      </c>
      <c r="D1561" s="160" t="str">
        <f t="shared" si="528"/>
        <v>-</v>
      </c>
      <c r="E1561" s="111">
        <f t="shared" si="528"/>
        <v>0</v>
      </c>
      <c r="F1561" s="109">
        <f t="shared" si="529"/>
        <v>2</v>
      </c>
      <c r="G1561" s="109">
        <f t="shared" si="530"/>
        <v>2</v>
      </c>
      <c r="H1561" s="111">
        <f t="shared" si="522"/>
        <v>0</v>
      </c>
      <c r="I1561" s="109">
        <f>'F4.2'!AA181</f>
        <v>0</v>
      </c>
      <c r="J1561" s="109">
        <f>'F4.2'!AZ181</f>
        <v>0</v>
      </c>
      <c r="K1561" s="111"/>
      <c r="L1561" s="111"/>
      <c r="M1561" s="111">
        <f t="shared" si="525"/>
        <v>0</v>
      </c>
      <c r="N1561" s="111">
        <f t="shared" si="523"/>
        <v>0</v>
      </c>
    </row>
    <row r="1562" spans="1:14" ht="31.5" hidden="1" outlineLevel="1">
      <c r="A1562" s="282">
        <f t="shared" si="527"/>
        <v>6.4</v>
      </c>
      <c r="B1562" s="282" t="str">
        <f t="shared" si="526"/>
        <v>Procurement of Vacuum Contactors of various ratings for  HT Switchgears  at BTPS 2x500MW.</v>
      </c>
      <c r="C1562" s="49">
        <f t="shared" si="528"/>
        <v>0</v>
      </c>
      <c r="D1562" s="160" t="str">
        <f t="shared" si="528"/>
        <v>-</v>
      </c>
      <c r="E1562" s="111">
        <f t="shared" si="528"/>
        <v>0</v>
      </c>
      <c r="F1562" s="109">
        <f t="shared" si="529"/>
        <v>2.5</v>
      </c>
      <c r="G1562" s="109">
        <f t="shared" si="530"/>
        <v>2.5</v>
      </c>
      <c r="H1562" s="111">
        <f t="shared" si="522"/>
        <v>0</v>
      </c>
      <c r="I1562" s="109">
        <f>'F4.2'!AA182</f>
        <v>0</v>
      </c>
      <c r="J1562" s="109">
        <f>'F4.2'!AZ182</f>
        <v>0</v>
      </c>
      <c r="K1562" s="111"/>
      <c r="L1562" s="111"/>
      <c r="M1562" s="111">
        <f t="shared" si="525"/>
        <v>0</v>
      </c>
      <c r="N1562" s="111">
        <f t="shared" si="523"/>
        <v>0</v>
      </c>
    </row>
    <row r="1563" spans="1:14" ht="31.5" hidden="1" outlineLevel="1">
      <c r="A1563" s="282">
        <f t="shared" si="527"/>
        <v>6.5</v>
      </c>
      <c r="B1563" s="282" t="str">
        <f t="shared" si="526"/>
        <v>Supply, erection, commissioning &amp; site testing of 360V, 750 AH Station UPS Battery Sets  along with accessories for Unit No.4 at BTPS 2x500MW’.</v>
      </c>
      <c r="C1563" s="49">
        <f t="shared" si="528"/>
        <v>0</v>
      </c>
      <c r="D1563" s="160" t="str">
        <f t="shared" si="528"/>
        <v>-</v>
      </c>
      <c r="E1563" s="111">
        <f t="shared" si="528"/>
        <v>0</v>
      </c>
      <c r="F1563" s="109">
        <f t="shared" si="529"/>
        <v>4</v>
      </c>
      <c r="G1563" s="109">
        <f t="shared" si="530"/>
        <v>4</v>
      </c>
      <c r="H1563" s="111">
        <f t="shared" si="522"/>
        <v>0</v>
      </c>
      <c r="I1563" s="109">
        <f>'F4.2'!AA183</f>
        <v>0</v>
      </c>
      <c r="J1563" s="109">
        <f>'F4.2'!AZ183</f>
        <v>0</v>
      </c>
      <c r="K1563" s="111"/>
      <c r="L1563" s="111"/>
      <c r="M1563" s="111">
        <f t="shared" si="525"/>
        <v>0</v>
      </c>
      <c r="N1563" s="111">
        <f t="shared" si="523"/>
        <v>0</v>
      </c>
    </row>
    <row r="1564" spans="1:14" ht="31.5" hidden="1" outlineLevel="1">
      <c r="A1564" s="282">
        <f t="shared" ref="A1564:E1564" si="531">A1334</f>
        <v>6.6</v>
      </c>
      <c r="B1564" s="282" t="str">
        <f t="shared" si="531"/>
        <v>Updragation of Sox-Nox analyzer,PM analyzer, ETP analyzer at BTPS 2X500MW.</v>
      </c>
      <c r="C1564" s="49">
        <f t="shared" si="531"/>
        <v>0</v>
      </c>
      <c r="D1564" s="160" t="str">
        <f t="shared" si="531"/>
        <v>-</v>
      </c>
      <c r="E1564" s="111">
        <f t="shared" si="531"/>
        <v>0</v>
      </c>
      <c r="F1564" s="109">
        <f t="shared" ref="F1564:F1597" si="532">F1334+I1334</f>
        <v>1.05</v>
      </c>
      <c r="G1564" s="109">
        <f t="shared" ref="G1564:G1597" si="533">G1334+M1334</f>
        <v>1.05</v>
      </c>
      <c r="H1564" s="111">
        <f t="shared" si="522"/>
        <v>0</v>
      </c>
      <c r="I1564" s="109">
        <f>'F4.2'!AA184</f>
        <v>0</v>
      </c>
      <c r="J1564" s="109">
        <f>'F4.2'!AZ184</f>
        <v>0</v>
      </c>
      <c r="K1564" s="111"/>
      <c r="L1564" s="111"/>
      <c r="M1564" s="111">
        <f t="shared" si="525"/>
        <v>0</v>
      </c>
      <c r="N1564" s="111">
        <f t="shared" si="523"/>
        <v>0</v>
      </c>
    </row>
    <row r="1565" spans="1:14" ht="15.75" hidden="1" outlineLevel="1">
      <c r="A1565" s="282">
        <f t="shared" ref="A1565:E1565" si="534">A1335</f>
        <v>6.7</v>
      </c>
      <c r="B1565" s="282" t="str">
        <f t="shared" si="534"/>
        <v>Upgradation of O2 analyzer at BTPS 2X500MW</v>
      </c>
      <c r="C1565" s="49">
        <f t="shared" si="534"/>
        <v>0</v>
      </c>
      <c r="D1565" s="160" t="str">
        <f t="shared" si="534"/>
        <v>-</v>
      </c>
      <c r="E1565" s="111">
        <f t="shared" si="534"/>
        <v>0</v>
      </c>
      <c r="F1565" s="109">
        <f t="shared" si="532"/>
        <v>3.4</v>
      </c>
      <c r="G1565" s="109">
        <f t="shared" si="533"/>
        <v>3.4</v>
      </c>
      <c r="H1565" s="111">
        <f t="shared" si="522"/>
        <v>0</v>
      </c>
      <c r="I1565" s="109">
        <f>'F4.2'!AA185</f>
        <v>0</v>
      </c>
      <c r="J1565" s="109">
        <f>'F4.2'!AZ185</f>
        <v>0</v>
      </c>
      <c r="K1565" s="111"/>
      <c r="L1565" s="111"/>
      <c r="M1565" s="111">
        <f t="shared" si="525"/>
        <v>0</v>
      </c>
      <c r="N1565" s="111">
        <f t="shared" si="523"/>
        <v>0</v>
      </c>
    </row>
    <row r="1566" spans="1:14" ht="31.5" hidden="1" outlineLevel="1">
      <c r="A1566" s="282">
        <f t="shared" ref="A1566:E1566" si="535">A1336</f>
        <v>6.8</v>
      </c>
      <c r="B1566" s="282" t="str">
        <f t="shared" si="535"/>
        <v>Revamping &amp; Upgradation Of Vibration Monitoring Rack From VM7 TO VM7B at BTPS 2X500MW</v>
      </c>
      <c r="C1566" s="49">
        <f t="shared" si="535"/>
        <v>0</v>
      </c>
      <c r="D1566" s="160" t="str">
        <f t="shared" si="535"/>
        <v>-</v>
      </c>
      <c r="E1566" s="111">
        <f t="shared" si="535"/>
        <v>0</v>
      </c>
      <c r="F1566" s="109">
        <f t="shared" si="532"/>
        <v>5</v>
      </c>
      <c r="G1566" s="109">
        <f t="shared" si="533"/>
        <v>5</v>
      </c>
      <c r="H1566" s="111">
        <f t="shared" si="522"/>
        <v>0</v>
      </c>
      <c r="I1566" s="109">
        <f>'F4.2'!AA186</f>
        <v>0</v>
      </c>
      <c r="J1566" s="109">
        <f>'F4.2'!AZ186</f>
        <v>0</v>
      </c>
      <c r="K1566" s="111"/>
      <c r="L1566" s="111"/>
      <c r="M1566" s="111">
        <f t="shared" si="525"/>
        <v>0</v>
      </c>
      <c r="N1566" s="111">
        <f t="shared" si="523"/>
        <v>0</v>
      </c>
    </row>
    <row r="1567" spans="1:14" ht="15.75" hidden="1" outlineLevel="1">
      <c r="A1567" s="282">
        <f t="shared" ref="A1567:E1567" si="536">A1337</f>
        <v>6.9</v>
      </c>
      <c r="B1567" s="282" t="str">
        <f t="shared" si="536"/>
        <v>Procurement &amp; Installation of High Mast towers in various location in BTPS</v>
      </c>
      <c r="C1567" s="49">
        <f t="shared" si="536"/>
        <v>0</v>
      </c>
      <c r="D1567" s="160" t="str">
        <f t="shared" si="536"/>
        <v>-</v>
      </c>
      <c r="E1567" s="111">
        <f t="shared" si="536"/>
        <v>0</v>
      </c>
      <c r="F1567" s="109">
        <f t="shared" si="532"/>
        <v>2</v>
      </c>
      <c r="G1567" s="109">
        <f t="shared" si="533"/>
        <v>2</v>
      </c>
      <c r="H1567" s="111">
        <f t="shared" si="522"/>
        <v>0</v>
      </c>
      <c r="I1567" s="109">
        <f>'F4.2'!AA187</f>
        <v>0</v>
      </c>
      <c r="J1567" s="109">
        <f>'F4.2'!AZ187</f>
        <v>0</v>
      </c>
      <c r="K1567" s="111"/>
      <c r="L1567" s="111"/>
      <c r="M1567" s="111">
        <f t="shared" si="525"/>
        <v>0</v>
      </c>
      <c r="N1567" s="111">
        <f t="shared" si="523"/>
        <v>0</v>
      </c>
    </row>
    <row r="1568" spans="1:14" ht="31.5" hidden="1" outlineLevel="1">
      <c r="A1568" s="282">
        <f t="shared" ref="A1568:E1568" si="537">A1338</f>
        <v>6.1</v>
      </c>
      <c r="B1568" s="282" t="str">
        <f t="shared" si="537"/>
        <v>Renovation and Modification of Colony Electric Supply System to improve availability and reliability of supply system at BTPS Colony, Deepnagar</v>
      </c>
      <c r="C1568" s="49">
        <f t="shared" si="537"/>
        <v>0</v>
      </c>
      <c r="D1568" s="160" t="str">
        <f t="shared" si="537"/>
        <v>-</v>
      </c>
      <c r="E1568" s="111">
        <f t="shared" si="537"/>
        <v>0</v>
      </c>
      <c r="F1568" s="109">
        <f t="shared" si="532"/>
        <v>15.85</v>
      </c>
      <c r="G1568" s="109">
        <f t="shared" si="533"/>
        <v>15.85</v>
      </c>
      <c r="H1568" s="111">
        <f t="shared" si="522"/>
        <v>0</v>
      </c>
      <c r="I1568" s="109">
        <f>'F4.2'!AA188</f>
        <v>0</v>
      </c>
      <c r="J1568" s="109">
        <f>'F4.2'!AZ188</f>
        <v>0</v>
      </c>
      <c r="K1568" s="111"/>
      <c r="L1568" s="111"/>
      <c r="M1568" s="111">
        <f t="shared" si="525"/>
        <v>0</v>
      </c>
      <c r="N1568" s="111">
        <f t="shared" si="523"/>
        <v>0</v>
      </c>
    </row>
    <row r="1569" spans="1:14" ht="31.5" hidden="1" outlineLevel="1">
      <c r="A1569" s="282">
        <f t="shared" ref="A1569:E1569" si="538">A1339</f>
        <v>6.11</v>
      </c>
      <c r="B1569" s="282" t="str">
        <f t="shared" si="538"/>
        <v>Work of  Overhauling repairs of U-5 350KW BCWP motor of M/s Torishima make at BTPS 2x500MW.</v>
      </c>
      <c r="C1569" s="49">
        <f t="shared" si="538"/>
        <v>0</v>
      </c>
      <c r="D1569" s="160" t="str">
        <f t="shared" si="538"/>
        <v>-</v>
      </c>
      <c r="E1569" s="111">
        <f t="shared" si="538"/>
        <v>0</v>
      </c>
      <c r="F1569" s="109">
        <f t="shared" si="532"/>
        <v>4</v>
      </c>
      <c r="G1569" s="109">
        <f t="shared" si="533"/>
        <v>4</v>
      </c>
      <c r="H1569" s="111">
        <f t="shared" si="522"/>
        <v>0</v>
      </c>
      <c r="I1569" s="109">
        <f>'F4.2'!AA189</f>
        <v>0</v>
      </c>
      <c r="J1569" s="109">
        <f>'F4.2'!AZ189</f>
        <v>0</v>
      </c>
      <c r="K1569" s="111"/>
      <c r="L1569" s="111"/>
      <c r="M1569" s="111">
        <f t="shared" si="525"/>
        <v>0</v>
      </c>
      <c r="N1569" s="111">
        <f t="shared" si="523"/>
        <v>0</v>
      </c>
    </row>
    <row r="1570" spans="1:14" ht="15.75" hidden="1" outlineLevel="1">
      <c r="A1570" s="345">
        <f t="shared" ref="A1570:E1570" si="539">A1340</f>
        <v>0</v>
      </c>
      <c r="B1570" s="345" t="str">
        <f t="shared" si="539"/>
        <v xml:space="preserve">FY 2028-29 </v>
      </c>
      <c r="C1570" s="49">
        <f t="shared" si="539"/>
        <v>0</v>
      </c>
      <c r="D1570" s="160" t="str">
        <f t="shared" si="539"/>
        <v>-</v>
      </c>
      <c r="E1570" s="111">
        <f t="shared" si="539"/>
        <v>0</v>
      </c>
      <c r="F1570" s="109">
        <f t="shared" si="532"/>
        <v>0</v>
      </c>
      <c r="G1570" s="109">
        <f t="shared" si="533"/>
        <v>0</v>
      </c>
      <c r="H1570" s="111">
        <f t="shared" si="522"/>
        <v>0</v>
      </c>
      <c r="I1570" s="109">
        <f>'F4.2'!AA190</f>
        <v>0</v>
      </c>
      <c r="J1570" s="109">
        <f>'F4.2'!AZ190</f>
        <v>0</v>
      </c>
      <c r="K1570" s="111"/>
      <c r="L1570" s="111"/>
      <c r="M1570" s="111">
        <f t="shared" si="525"/>
        <v>0</v>
      </c>
      <c r="N1570" s="111">
        <f t="shared" si="523"/>
        <v>0</v>
      </c>
    </row>
    <row r="1571" spans="1:14" ht="31.5" hidden="1" outlineLevel="1">
      <c r="A1571" s="352">
        <f t="shared" ref="A1571:E1571" si="540">A1341</f>
        <v>1</v>
      </c>
      <c r="B1571" s="353" t="str">
        <f t="shared" si="540"/>
        <v>APH baskets with main drive Gear box and lub oil skids with motor at 2x500MW BTPS</v>
      </c>
      <c r="C1571" s="49">
        <f t="shared" si="540"/>
        <v>0</v>
      </c>
      <c r="D1571" s="160" t="str">
        <f t="shared" si="540"/>
        <v>-</v>
      </c>
      <c r="E1571" s="111">
        <f t="shared" si="540"/>
        <v>0</v>
      </c>
      <c r="F1571" s="109">
        <f t="shared" si="532"/>
        <v>0</v>
      </c>
      <c r="G1571" s="109">
        <f t="shared" si="533"/>
        <v>0</v>
      </c>
      <c r="H1571" s="111">
        <f t="shared" si="522"/>
        <v>0</v>
      </c>
      <c r="I1571" s="109">
        <f>'F4.2'!AA191</f>
        <v>0</v>
      </c>
      <c r="J1571" s="109">
        <f>'F4.2'!AZ191</f>
        <v>0</v>
      </c>
      <c r="K1571" s="111"/>
      <c r="L1571" s="111"/>
      <c r="M1571" s="111">
        <f t="shared" si="525"/>
        <v>0</v>
      </c>
      <c r="N1571" s="111">
        <f t="shared" si="523"/>
        <v>0</v>
      </c>
    </row>
    <row r="1572" spans="1:14" ht="31.5" hidden="1" outlineLevel="1">
      <c r="A1572" s="282">
        <f t="shared" ref="A1572:E1572" si="541">A1342</f>
        <v>1.1000000000000001</v>
      </c>
      <c r="B1572" s="282" t="str">
        <f t="shared" si="541"/>
        <v>APH baskets with main drive Gear box and lub oil skids with motor at 2x500MW BTPS</v>
      </c>
      <c r="C1572" s="49">
        <f t="shared" si="541"/>
        <v>0</v>
      </c>
      <c r="D1572" s="160" t="str">
        <f t="shared" si="541"/>
        <v>-</v>
      </c>
      <c r="E1572" s="111">
        <f t="shared" si="541"/>
        <v>0</v>
      </c>
      <c r="F1572" s="109">
        <f t="shared" si="532"/>
        <v>0</v>
      </c>
      <c r="G1572" s="109">
        <f t="shared" si="533"/>
        <v>0</v>
      </c>
      <c r="H1572" s="111">
        <f t="shared" si="522"/>
        <v>0</v>
      </c>
      <c r="I1572" s="109">
        <f>'F4.2'!AA192</f>
        <v>50</v>
      </c>
      <c r="J1572" s="109">
        <f>'F4.2'!AZ192</f>
        <v>50</v>
      </c>
      <c r="K1572" s="111"/>
      <c r="L1572" s="111"/>
      <c r="M1572" s="111">
        <f t="shared" si="525"/>
        <v>50</v>
      </c>
      <c r="N1572" s="111">
        <f t="shared" si="523"/>
        <v>0</v>
      </c>
    </row>
    <row r="1573" spans="1:14" ht="47.25" hidden="1" outlineLevel="1">
      <c r="A1573" s="352">
        <f t="shared" ref="A1573:E1573" si="542">A1343</f>
        <v>2</v>
      </c>
      <c r="B1573" s="353" t="str">
        <f t="shared" si="542"/>
        <v>Detail Project Report for  Design, Engineering, Supply, Installation and commissioning of 1500TPH Stacker cum re-claimer in Coal Handling Plant-BTPS.</v>
      </c>
      <c r="C1573" s="49">
        <f t="shared" si="542"/>
        <v>0</v>
      </c>
      <c r="D1573" s="160" t="str">
        <f t="shared" si="542"/>
        <v>-</v>
      </c>
      <c r="E1573" s="111">
        <f t="shared" si="542"/>
        <v>0</v>
      </c>
      <c r="F1573" s="109">
        <f t="shared" si="532"/>
        <v>0</v>
      </c>
      <c r="G1573" s="109">
        <f t="shared" si="533"/>
        <v>0</v>
      </c>
      <c r="H1573" s="111">
        <f t="shared" si="522"/>
        <v>0</v>
      </c>
      <c r="I1573" s="109">
        <f>'F4.2'!AA193</f>
        <v>0</v>
      </c>
      <c r="J1573" s="109">
        <f>'F4.2'!AZ193</f>
        <v>0</v>
      </c>
      <c r="K1573" s="111"/>
      <c r="L1573" s="111"/>
      <c r="M1573" s="111">
        <f t="shared" si="525"/>
        <v>0</v>
      </c>
      <c r="N1573" s="111">
        <f t="shared" si="523"/>
        <v>0</v>
      </c>
    </row>
    <row r="1574" spans="1:14" ht="31.5" hidden="1" outlineLevel="1">
      <c r="A1574" s="282">
        <f t="shared" ref="A1574:E1574" si="543">A1344</f>
        <v>2.1</v>
      </c>
      <c r="B1574" s="282" t="str">
        <f t="shared" si="543"/>
        <v>Design, Engineering, Supply, Installation and commissioning of 1500TPH Stacker cum re-claimer in Coal Handling Plant-BTPS.</v>
      </c>
      <c r="C1574" s="49">
        <f t="shared" si="543"/>
        <v>0</v>
      </c>
      <c r="D1574" s="160" t="str">
        <f t="shared" si="543"/>
        <v>-</v>
      </c>
      <c r="E1574" s="111">
        <f t="shared" si="543"/>
        <v>0</v>
      </c>
      <c r="F1574" s="109">
        <f t="shared" si="532"/>
        <v>0</v>
      </c>
      <c r="G1574" s="109">
        <f t="shared" si="533"/>
        <v>0</v>
      </c>
      <c r="H1574" s="111">
        <f t="shared" si="522"/>
        <v>0</v>
      </c>
      <c r="I1574" s="109">
        <f>'F4.2'!AA194</f>
        <v>118</v>
      </c>
      <c r="J1574" s="109">
        <f>'F4.2'!AZ194</f>
        <v>118</v>
      </c>
      <c r="K1574" s="111"/>
      <c r="L1574" s="111"/>
      <c r="M1574" s="111">
        <f t="shared" si="525"/>
        <v>118</v>
      </c>
      <c r="N1574" s="111">
        <f t="shared" si="523"/>
        <v>0</v>
      </c>
    </row>
    <row r="1575" spans="1:14" ht="15.75" hidden="1" outlineLevel="1">
      <c r="A1575" s="352">
        <f t="shared" ref="A1575:E1575" si="544">A1345</f>
        <v>3</v>
      </c>
      <c r="B1575" s="353" t="str">
        <f t="shared" si="544"/>
        <v>Enhancement of Unloading &amp; Stacking Capacity of CHP.</v>
      </c>
      <c r="C1575" s="49">
        <f t="shared" si="544"/>
        <v>0</v>
      </c>
      <c r="D1575" s="160" t="str">
        <f t="shared" si="544"/>
        <v>-</v>
      </c>
      <c r="E1575" s="111">
        <f t="shared" si="544"/>
        <v>0</v>
      </c>
      <c r="F1575" s="109">
        <f t="shared" si="532"/>
        <v>0</v>
      </c>
      <c r="G1575" s="109">
        <f t="shared" si="533"/>
        <v>0</v>
      </c>
      <c r="H1575" s="111">
        <f t="shared" si="522"/>
        <v>0</v>
      </c>
      <c r="I1575" s="109">
        <f>'F4.2'!AA195</f>
        <v>0</v>
      </c>
      <c r="J1575" s="109">
        <f>'F4.2'!AZ195</f>
        <v>0</v>
      </c>
      <c r="K1575" s="111"/>
      <c r="L1575" s="111"/>
      <c r="M1575" s="111">
        <f t="shared" si="525"/>
        <v>0</v>
      </c>
      <c r="N1575" s="111">
        <f t="shared" si="523"/>
        <v>0</v>
      </c>
    </row>
    <row r="1576" spans="1:14" ht="31.5" hidden="1" outlineLevel="1">
      <c r="A1576" s="282">
        <f t="shared" ref="A1576:E1576" si="545">A1346</f>
        <v>3.1</v>
      </c>
      <c r="B1576" s="282" t="str">
        <f t="shared" si="545"/>
        <v>Design Supply errection &amp; Comissioning of Open Wagon Tippler along with stacking and reclaiming yard conveyors at CHP stack yard.</v>
      </c>
      <c r="C1576" s="49">
        <f t="shared" si="545"/>
        <v>0</v>
      </c>
      <c r="D1576" s="160" t="str">
        <f t="shared" si="545"/>
        <v>-</v>
      </c>
      <c r="E1576" s="111">
        <f t="shared" si="545"/>
        <v>0</v>
      </c>
      <c r="F1576" s="109">
        <f t="shared" si="532"/>
        <v>0</v>
      </c>
      <c r="G1576" s="109">
        <f t="shared" si="533"/>
        <v>0</v>
      </c>
      <c r="H1576" s="111">
        <f t="shared" si="522"/>
        <v>0</v>
      </c>
      <c r="I1576" s="109">
        <f>'F4.2'!AA196</f>
        <v>89</v>
      </c>
      <c r="J1576" s="109">
        <f>'F4.2'!AZ196</f>
        <v>89</v>
      </c>
      <c r="K1576" s="111"/>
      <c r="L1576" s="111"/>
      <c r="M1576" s="111">
        <f t="shared" si="525"/>
        <v>89</v>
      </c>
      <c r="N1576" s="111">
        <f t="shared" si="523"/>
        <v>0</v>
      </c>
    </row>
    <row r="1577" spans="1:14" ht="15.75" hidden="1" outlineLevel="1">
      <c r="A1577" s="345">
        <f t="shared" ref="A1577:E1577" si="546">A1347</f>
        <v>0</v>
      </c>
      <c r="B1577" s="345" t="str">
        <f t="shared" si="546"/>
        <v>FY 2029-30</v>
      </c>
      <c r="C1577" s="49">
        <f t="shared" si="546"/>
        <v>0</v>
      </c>
      <c r="D1577" s="160" t="str">
        <f t="shared" si="546"/>
        <v>-</v>
      </c>
      <c r="E1577" s="111">
        <f t="shared" si="546"/>
        <v>0</v>
      </c>
      <c r="F1577" s="109">
        <f t="shared" si="532"/>
        <v>0</v>
      </c>
      <c r="G1577" s="109">
        <f t="shared" si="533"/>
        <v>0</v>
      </c>
      <c r="H1577" s="111">
        <f t="shared" si="522"/>
        <v>0</v>
      </c>
      <c r="I1577" s="109">
        <f>'F4.2'!AA197</f>
        <v>0</v>
      </c>
      <c r="J1577" s="109">
        <f>'F4.2'!AZ197</f>
        <v>0</v>
      </c>
      <c r="K1577" s="111"/>
      <c r="L1577" s="111"/>
      <c r="M1577" s="111">
        <f t="shared" si="525"/>
        <v>0</v>
      </c>
      <c r="N1577" s="111">
        <f t="shared" si="523"/>
        <v>0</v>
      </c>
    </row>
    <row r="1578" spans="1:14" ht="31.5" hidden="1" outlineLevel="1">
      <c r="A1578" s="352">
        <f t="shared" ref="A1578:E1578" si="547">A1348</f>
        <v>1</v>
      </c>
      <c r="B1578" s="353" t="str">
        <f t="shared" si="547"/>
        <v>Coal Mill Performance Improvement and Life Enhancement of BHEL Make XRP-1043 Coal Mills in 2x500 MW BTPS.</v>
      </c>
      <c r="C1578" s="49">
        <f t="shared" si="547"/>
        <v>0</v>
      </c>
      <c r="D1578" s="160" t="str">
        <f t="shared" si="547"/>
        <v>-</v>
      </c>
      <c r="E1578" s="111">
        <f t="shared" si="547"/>
        <v>0</v>
      </c>
      <c r="F1578" s="109">
        <f t="shared" si="532"/>
        <v>0</v>
      </c>
      <c r="G1578" s="109">
        <f t="shared" si="533"/>
        <v>0</v>
      </c>
      <c r="H1578" s="111">
        <f t="shared" si="522"/>
        <v>0</v>
      </c>
      <c r="I1578" s="109">
        <f>'F4.2'!AA198</f>
        <v>0</v>
      </c>
      <c r="J1578" s="109">
        <f>'F4.2'!AZ198</f>
        <v>0</v>
      </c>
      <c r="K1578" s="111"/>
      <c r="L1578" s="111"/>
      <c r="M1578" s="111">
        <f t="shared" si="525"/>
        <v>0</v>
      </c>
      <c r="N1578" s="111">
        <f t="shared" si="523"/>
        <v>0</v>
      </c>
    </row>
    <row r="1579" spans="1:14" ht="31.5" hidden="1" outlineLevel="1">
      <c r="A1579" s="282">
        <f t="shared" ref="A1579:E1579" si="548">A1349</f>
        <v>1.1000000000000001</v>
      </c>
      <c r="B1579" s="282" t="str">
        <f t="shared" si="548"/>
        <v>Coal Mill Performance Improvement and Life Enhancement of BHEL Make XRP-1043 Coal Mills in 2x500 MW BTPS.</v>
      </c>
      <c r="C1579" s="49">
        <f t="shared" si="548"/>
        <v>0</v>
      </c>
      <c r="D1579" s="160" t="str">
        <f t="shared" si="548"/>
        <v>-</v>
      </c>
      <c r="E1579" s="111">
        <f t="shared" si="548"/>
        <v>0</v>
      </c>
      <c r="F1579" s="109">
        <f t="shared" si="532"/>
        <v>0</v>
      </c>
      <c r="G1579" s="109">
        <f t="shared" si="533"/>
        <v>0</v>
      </c>
      <c r="H1579" s="111">
        <f t="shared" si="522"/>
        <v>0</v>
      </c>
      <c r="I1579" s="109">
        <f>'F4.2'!AA199</f>
        <v>0</v>
      </c>
      <c r="J1579" s="109">
        <f>'F4.2'!AZ199</f>
        <v>0</v>
      </c>
      <c r="K1579" s="111"/>
      <c r="L1579" s="111"/>
      <c r="M1579" s="111">
        <f t="shared" si="525"/>
        <v>0</v>
      </c>
      <c r="N1579" s="111">
        <f t="shared" si="523"/>
        <v>0</v>
      </c>
    </row>
    <row r="1580" spans="1:14" ht="15.75" hidden="1" outlineLevel="1">
      <c r="A1580" s="352">
        <f t="shared" ref="A1580:E1580" si="549">A1350</f>
        <v>2</v>
      </c>
      <c r="B1580" s="353" t="str">
        <f t="shared" si="549"/>
        <v>Upgradation rail  track in CHP -BTPS</v>
      </c>
      <c r="C1580" s="49">
        <f t="shared" si="549"/>
        <v>0</v>
      </c>
      <c r="D1580" s="160" t="str">
        <f t="shared" si="549"/>
        <v>-</v>
      </c>
      <c r="E1580" s="111">
        <f t="shared" si="549"/>
        <v>0</v>
      </c>
      <c r="F1580" s="109">
        <f t="shared" si="532"/>
        <v>0</v>
      </c>
      <c r="G1580" s="109">
        <f t="shared" si="533"/>
        <v>0</v>
      </c>
      <c r="H1580" s="111">
        <f t="shared" si="522"/>
        <v>0</v>
      </c>
      <c r="I1580" s="109">
        <f>'F4.2'!AA200</f>
        <v>0</v>
      </c>
      <c r="J1580" s="109">
        <f>'F4.2'!AZ200</f>
        <v>0</v>
      </c>
      <c r="K1580" s="111"/>
      <c r="L1580" s="111"/>
      <c r="M1580" s="111">
        <f t="shared" si="525"/>
        <v>0</v>
      </c>
      <c r="N1580" s="111">
        <f t="shared" si="523"/>
        <v>0</v>
      </c>
    </row>
    <row r="1581" spans="1:14" ht="15.75" hidden="1" outlineLevel="1">
      <c r="A1581" s="282">
        <f t="shared" ref="A1581:E1581" si="550">A1351</f>
        <v>2.1</v>
      </c>
      <c r="B1581" s="282" t="str">
        <f t="shared" si="550"/>
        <v>Revamping and Upgradation of rail track from 52KG to 60KG in CHP-BTPS.</v>
      </c>
      <c r="C1581" s="49">
        <f t="shared" si="550"/>
        <v>0</v>
      </c>
      <c r="D1581" s="160" t="str">
        <f t="shared" si="550"/>
        <v>-</v>
      </c>
      <c r="E1581" s="111">
        <f t="shared" si="550"/>
        <v>0</v>
      </c>
      <c r="F1581" s="109">
        <f t="shared" si="532"/>
        <v>0</v>
      </c>
      <c r="G1581" s="109">
        <f t="shared" si="533"/>
        <v>0</v>
      </c>
      <c r="H1581" s="111">
        <f t="shared" si="522"/>
        <v>0</v>
      </c>
      <c r="I1581" s="109">
        <f>'F4.2'!AA201</f>
        <v>0</v>
      </c>
      <c r="J1581" s="109">
        <f>'F4.2'!AZ201</f>
        <v>0</v>
      </c>
      <c r="K1581" s="111"/>
      <c r="L1581" s="111"/>
      <c r="M1581" s="111">
        <f t="shared" si="525"/>
        <v>0</v>
      </c>
      <c r="N1581" s="111">
        <f t="shared" si="523"/>
        <v>0</v>
      </c>
    </row>
    <row r="1582" spans="1:14" ht="15.75" hidden="1" outlineLevel="1">
      <c r="A1582" s="282">
        <f t="shared" ref="A1582:E1582" si="551">A1352</f>
        <v>0</v>
      </c>
      <c r="B1582" s="282">
        <f t="shared" si="551"/>
        <v>0</v>
      </c>
      <c r="C1582" s="49">
        <f t="shared" si="551"/>
        <v>0</v>
      </c>
      <c r="D1582" s="160" t="str">
        <f t="shared" si="551"/>
        <v>-</v>
      </c>
      <c r="E1582" s="111">
        <f t="shared" si="551"/>
        <v>0</v>
      </c>
      <c r="F1582" s="109">
        <f t="shared" si="532"/>
        <v>0</v>
      </c>
      <c r="G1582" s="109">
        <f t="shared" si="533"/>
        <v>0</v>
      </c>
      <c r="H1582" s="111">
        <f t="shared" si="522"/>
        <v>0</v>
      </c>
      <c r="I1582" s="109">
        <f>'F4.2'!AA202</f>
        <v>0</v>
      </c>
      <c r="J1582" s="109">
        <f>'F4.2'!AZ202</f>
        <v>0</v>
      </c>
      <c r="K1582" s="111"/>
      <c r="L1582" s="111"/>
      <c r="M1582" s="111">
        <f t="shared" si="525"/>
        <v>0</v>
      </c>
      <c r="N1582" s="111">
        <f t="shared" si="523"/>
        <v>0</v>
      </c>
    </row>
    <row r="1583" spans="1:14" ht="15.75" hidden="1" outlineLevel="1">
      <c r="A1583" s="284">
        <f t="shared" ref="A1583:E1583" si="552">A1353</f>
        <v>0</v>
      </c>
      <c r="B1583" s="284" t="str">
        <f t="shared" si="552"/>
        <v>B) Non-DPR Schemes</v>
      </c>
      <c r="C1583" s="49">
        <f t="shared" si="552"/>
        <v>0</v>
      </c>
      <c r="D1583" s="160" t="str">
        <f t="shared" si="552"/>
        <v>-</v>
      </c>
      <c r="E1583" s="111">
        <f t="shared" si="552"/>
        <v>0</v>
      </c>
      <c r="F1583" s="109">
        <f t="shared" si="532"/>
        <v>0</v>
      </c>
      <c r="G1583" s="109">
        <f t="shared" si="533"/>
        <v>0</v>
      </c>
      <c r="H1583" s="111">
        <f t="shared" si="522"/>
        <v>0</v>
      </c>
      <c r="I1583" s="109">
        <f>'F4.2'!AA203</f>
        <v>0</v>
      </c>
      <c r="J1583" s="109">
        <f>'F4.2'!AZ203</f>
        <v>0</v>
      </c>
      <c r="K1583" s="111"/>
      <c r="L1583" s="111"/>
      <c r="M1583" s="111">
        <f t="shared" si="525"/>
        <v>0</v>
      </c>
      <c r="N1583" s="111">
        <f t="shared" si="523"/>
        <v>0</v>
      </c>
    </row>
    <row r="1584" spans="1:14" ht="15.75" hidden="1" outlineLevel="1">
      <c r="A1584" s="283">
        <f t="shared" ref="A1584:E1584" si="553">A1354</f>
        <v>1</v>
      </c>
      <c r="B1584" s="283" t="str">
        <f t="shared" si="553"/>
        <v>Contract for modification of Wobbler feeder in CHP-2X500MW</v>
      </c>
      <c r="C1584" s="49">
        <f t="shared" si="553"/>
        <v>0</v>
      </c>
      <c r="D1584" s="160" t="str">
        <f t="shared" si="553"/>
        <v>-</v>
      </c>
      <c r="E1584" s="111">
        <f t="shared" si="553"/>
        <v>0</v>
      </c>
      <c r="F1584" s="109">
        <f t="shared" si="532"/>
        <v>1.473342572</v>
      </c>
      <c r="G1584" s="109">
        <f t="shared" si="533"/>
        <v>1.473342572</v>
      </c>
      <c r="H1584" s="111">
        <f t="shared" si="522"/>
        <v>0</v>
      </c>
      <c r="I1584" s="109">
        <f>'F4.2'!AA204</f>
        <v>0</v>
      </c>
      <c r="J1584" s="109">
        <f>'F4.2'!AZ204</f>
        <v>0</v>
      </c>
      <c r="K1584" s="111"/>
      <c r="L1584" s="111"/>
      <c r="M1584" s="111">
        <f t="shared" si="525"/>
        <v>0</v>
      </c>
      <c r="N1584" s="111">
        <f t="shared" si="523"/>
        <v>0</v>
      </c>
    </row>
    <row r="1585" spans="1:14" ht="15.75" hidden="1" outlineLevel="1">
      <c r="A1585" s="283">
        <f t="shared" ref="A1585:E1585" si="554">A1355</f>
        <v>2</v>
      </c>
      <c r="B1585" s="283" t="str">
        <f t="shared" si="554"/>
        <v>Contract for Revamping of Apron Feeder in CHP-2X500MW</v>
      </c>
      <c r="C1585" s="49">
        <f t="shared" si="554"/>
        <v>0</v>
      </c>
      <c r="D1585" s="160" t="str">
        <f t="shared" si="554"/>
        <v>-</v>
      </c>
      <c r="E1585" s="111">
        <f t="shared" si="554"/>
        <v>0</v>
      </c>
      <c r="F1585" s="109">
        <f t="shared" si="532"/>
        <v>2.3246000000000002</v>
      </c>
      <c r="G1585" s="109">
        <f t="shared" si="533"/>
        <v>2.3246000000000002</v>
      </c>
      <c r="H1585" s="111">
        <f t="shared" si="522"/>
        <v>0</v>
      </c>
      <c r="I1585" s="109">
        <f>'F4.2'!AA205</f>
        <v>0</v>
      </c>
      <c r="J1585" s="109">
        <f>'F4.2'!AZ205</f>
        <v>0</v>
      </c>
      <c r="K1585" s="111"/>
      <c r="L1585" s="111"/>
      <c r="M1585" s="111">
        <f t="shared" si="525"/>
        <v>0</v>
      </c>
      <c r="N1585" s="111">
        <f t="shared" si="523"/>
        <v>0</v>
      </c>
    </row>
    <row r="1586" spans="1:14" ht="31.5" hidden="1" outlineLevel="1">
      <c r="A1586" s="283">
        <f t="shared" ref="A1586:E1586" si="555">A1356</f>
        <v>3</v>
      </c>
      <c r="B1586" s="283" t="str">
        <f t="shared" si="555"/>
        <v> Procurement of double lip skirt sealing &amp; tracking idler in CHP at 2x500MW, BTPS</v>
      </c>
      <c r="C1586" s="49">
        <f t="shared" si="555"/>
        <v>0</v>
      </c>
      <c r="D1586" s="160" t="str">
        <f t="shared" si="555"/>
        <v>-</v>
      </c>
      <c r="E1586" s="111">
        <f t="shared" si="555"/>
        <v>0</v>
      </c>
      <c r="F1586" s="109">
        <f t="shared" si="532"/>
        <v>0.57024680000000005</v>
      </c>
      <c r="G1586" s="109">
        <f t="shared" si="533"/>
        <v>0.57024680000000005</v>
      </c>
      <c r="H1586" s="111">
        <f t="shared" si="522"/>
        <v>0</v>
      </c>
      <c r="I1586" s="109">
        <f>'F4.2'!AA206</f>
        <v>0</v>
      </c>
      <c r="J1586" s="109">
        <f>'F4.2'!AZ206</f>
        <v>0</v>
      </c>
      <c r="K1586" s="111"/>
      <c r="L1586" s="111"/>
      <c r="M1586" s="111">
        <f t="shared" si="525"/>
        <v>0</v>
      </c>
      <c r="N1586" s="111">
        <f t="shared" si="523"/>
        <v>0</v>
      </c>
    </row>
    <row r="1587" spans="1:14" ht="31.5" hidden="1" outlineLevel="1">
      <c r="A1587" s="283">
        <f t="shared" ref="A1587:E1587" si="556">A1357</f>
        <v>4</v>
      </c>
      <c r="B1587" s="283" t="str">
        <f t="shared" si="556"/>
        <v>Supply, erection &amp; commissioning of vibrating feeder in CHP at 2x500MW, BTPS</v>
      </c>
      <c r="C1587" s="49">
        <f t="shared" si="556"/>
        <v>0</v>
      </c>
      <c r="D1587" s="160" t="str">
        <f t="shared" si="556"/>
        <v>-</v>
      </c>
      <c r="E1587" s="111">
        <f t="shared" si="556"/>
        <v>0</v>
      </c>
      <c r="F1587" s="109">
        <f t="shared" si="532"/>
        <v>0.57796400000000003</v>
      </c>
      <c r="G1587" s="109">
        <f t="shared" si="533"/>
        <v>0.57796400000000003</v>
      </c>
      <c r="H1587" s="111">
        <f t="shared" si="522"/>
        <v>0</v>
      </c>
      <c r="I1587" s="109">
        <f>'F4.2'!AA207</f>
        <v>0</v>
      </c>
      <c r="J1587" s="109">
        <f>'F4.2'!AZ207</f>
        <v>0</v>
      </c>
      <c r="K1587" s="111"/>
      <c r="L1587" s="111"/>
      <c r="M1587" s="111">
        <f t="shared" si="525"/>
        <v>0</v>
      </c>
      <c r="N1587" s="111">
        <f t="shared" si="523"/>
        <v>0</v>
      </c>
    </row>
    <row r="1588" spans="1:14" ht="15.75" hidden="1" outlineLevel="1">
      <c r="A1588" s="283">
        <f t="shared" ref="A1588:E1588" si="557">A1358</f>
        <v>5</v>
      </c>
      <c r="B1588" s="283" t="str">
        <f t="shared" si="557"/>
        <v xml:space="preserve"> Coal chutes with extra life wear resistance plates in CHP at 2X500MW</v>
      </c>
      <c r="C1588" s="49">
        <f t="shared" si="557"/>
        <v>0</v>
      </c>
      <c r="D1588" s="160" t="str">
        <f t="shared" si="557"/>
        <v>-</v>
      </c>
      <c r="E1588" s="111">
        <f t="shared" si="557"/>
        <v>0</v>
      </c>
      <c r="F1588" s="109">
        <f t="shared" si="532"/>
        <v>2.0319305000000001</v>
      </c>
      <c r="G1588" s="109">
        <f t="shared" si="533"/>
        <v>2.0319305000000001</v>
      </c>
      <c r="H1588" s="111">
        <f t="shared" si="522"/>
        <v>0</v>
      </c>
      <c r="I1588" s="109">
        <f>'F4.2'!AA208</f>
        <v>0</v>
      </c>
      <c r="J1588" s="109">
        <f>'F4.2'!AZ208</f>
        <v>0</v>
      </c>
      <c r="K1588" s="111"/>
      <c r="L1588" s="111"/>
      <c r="M1588" s="111">
        <f t="shared" si="525"/>
        <v>0</v>
      </c>
      <c r="N1588" s="111">
        <f t="shared" si="523"/>
        <v>0</v>
      </c>
    </row>
    <row r="1589" spans="1:14" ht="31.5" hidden="1" outlineLevel="1">
      <c r="A1589" s="283">
        <f t="shared" ref="A1589:E1589" si="558">A1359</f>
        <v>6</v>
      </c>
      <c r="B1589" s="283" t="str">
        <f t="shared" si="558"/>
        <v xml:space="preserve">Epoxy Painting upto all height to structural steel work in main plant boiler side area and CHP area </v>
      </c>
      <c r="C1589" s="49">
        <f t="shared" si="558"/>
        <v>0</v>
      </c>
      <c r="D1589" s="160" t="str">
        <f t="shared" si="558"/>
        <v>-</v>
      </c>
      <c r="E1589" s="111">
        <f t="shared" si="558"/>
        <v>0</v>
      </c>
      <c r="F1589" s="109">
        <f t="shared" si="532"/>
        <v>5.8625346629999999</v>
      </c>
      <c r="G1589" s="109">
        <f t="shared" si="533"/>
        <v>5.8625346629999999</v>
      </c>
      <c r="H1589" s="111">
        <f t="shared" si="522"/>
        <v>0</v>
      </c>
      <c r="I1589" s="109">
        <f>'F4.2'!AA209</f>
        <v>0</v>
      </c>
      <c r="J1589" s="109">
        <f>'F4.2'!AZ209</f>
        <v>0</v>
      </c>
      <c r="K1589" s="111"/>
      <c r="L1589" s="111"/>
      <c r="M1589" s="111">
        <f t="shared" si="525"/>
        <v>0</v>
      </c>
      <c r="N1589" s="111">
        <f t="shared" si="523"/>
        <v>0</v>
      </c>
    </row>
    <row r="1590" spans="1:14" ht="15.75" hidden="1" outlineLevel="1">
      <c r="A1590" s="283">
        <f t="shared" ref="A1590:E1590" si="559">A1360</f>
        <v>7</v>
      </c>
      <c r="B1590" s="283" t="str">
        <f t="shared" si="559"/>
        <v xml:space="preserve"> Rectification of Belt feeder &amp; Gravity Take-up  in CHP-2X500MW.</v>
      </c>
      <c r="C1590" s="49">
        <f t="shared" si="559"/>
        <v>0</v>
      </c>
      <c r="D1590" s="160" t="str">
        <f t="shared" si="559"/>
        <v>-</v>
      </c>
      <c r="E1590" s="111">
        <f t="shared" si="559"/>
        <v>0</v>
      </c>
      <c r="F1590" s="109">
        <f t="shared" si="532"/>
        <v>1.6478699999999999</v>
      </c>
      <c r="G1590" s="109">
        <f t="shared" si="533"/>
        <v>1.6478699999999999</v>
      </c>
      <c r="H1590" s="111">
        <f t="shared" si="522"/>
        <v>0</v>
      </c>
      <c r="I1590" s="109">
        <f>'F4.2'!AA210</f>
        <v>0</v>
      </c>
      <c r="J1590" s="109">
        <f>'F4.2'!AZ210</f>
        <v>0</v>
      </c>
      <c r="K1590" s="111"/>
      <c r="L1590" s="111"/>
      <c r="M1590" s="111">
        <f t="shared" si="525"/>
        <v>0</v>
      </c>
      <c r="N1590" s="111">
        <f t="shared" si="523"/>
        <v>0</v>
      </c>
    </row>
    <row r="1591" spans="1:14" ht="15.75" hidden="1" outlineLevel="1">
      <c r="A1591" s="283">
        <f t="shared" ref="A1591:E1591" si="560">A1361</f>
        <v>8</v>
      </c>
      <c r="B1591" s="283" t="str">
        <f t="shared" si="560"/>
        <v>Coal diverting chutes in CHP at 2X500MW.</v>
      </c>
      <c r="C1591" s="49">
        <f t="shared" si="560"/>
        <v>0</v>
      </c>
      <c r="D1591" s="160" t="str">
        <f t="shared" si="560"/>
        <v>-</v>
      </c>
      <c r="E1591" s="111">
        <f t="shared" si="560"/>
        <v>0</v>
      </c>
      <c r="F1591" s="109">
        <f t="shared" si="532"/>
        <v>2.218399056</v>
      </c>
      <c r="G1591" s="109">
        <f t="shared" si="533"/>
        <v>2.218399056</v>
      </c>
      <c r="H1591" s="111">
        <f t="shared" si="522"/>
        <v>0</v>
      </c>
      <c r="I1591" s="109">
        <f>'F4.2'!AA211</f>
        <v>0</v>
      </c>
      <c r="J1591" s="109">
        <f>'F4.2'!AZ211</f>
        <v>0</v>
      </c>
      <c r="K1591" s="111"/>
      <c r="L1591" s="111"/>
      <c r="M1591" s="111">
        <f t="shared" si="525"/>
        <v>0</v>
      </c>
      <c r="N1591" s="111">
        <f t="shared" si="523"/>
        <v>0</v>
      </c>
    </row>
    <row r="1592" spans="1:14" ht="31.5" hidden="1" outlineLevel="1">
      <c r="A1592" s="283">
        <f t="shared" ref="A1592:E1592" si="561">A1362</f>
        <v>9</v>
      </c>
      <c r="B1592" s="283" t="str">
        <f t="shared" si="561"/>
        <v>Supply of Conveyor Pulleys with Ceramic lagging at CHP-2X500MW, BTPS, Bhusawal</v>
      </c>
      <c r="C1592" s="49">
        <f t="shared" si="561"/>
        <v>0</v>
      </c>
      <c r="D1592" s="160" t="str">
        <f t="shared" si="561"/>
        <v>-</v>
      </c>
      <c r="E1592" s="111">
        <f t="shared" si="561"/>
        <v>0</v>
      </c>
      <c r="F1592" s="109">
        <f t="shared" si="532"/>
        <v>0.58051280000000005</v>
      </c>
      <c r="G1592" s="109">
        <f t="shared" si="533"/>
        <v>0.58051280000000005</v>
      </c>
      <c r="H1592" s="111">
        <f t="shared" si="522"/>
        <v>0</v>
      </c>
      <c r="I1592" s="109">
        <f>'F4.2'!AA212</f>
        <v>0</v>
      </c>
      <c r="J1592" s="109">
        <f>'F4.2'!AZ212</f>
        <v>0</v>
      </c>
      <c r="K1592" s="111"/>
      <c r="L1592" s="111"/>
      <c r="M1592" s="111">
        <f t="shared" si="525"/>
        <v>0</v>
      </c>
      <c r="N1592" s="111">
        <f t="shared" si="523"/>
        <v>0</v>
      </c>
    </row>
    <row r="1593" spans="1:14" ht="31.5" hidden="1" outlineLevel="1">
      <c r="A1593" s="283">
        <f t="shared" ref="A1593:E1593" si="562">A1363</f>
        <v>10</v>
      </c>
      <c r="B1593" s="283" t="str">
        <f t="shared" si="562"/>
        <v xml:space="preserve">Non-DPR Project Report for  Design, Supply,Erection &amp; Commissioning of High Performance Energy Chain System for Side Arm Charger at 2x500 at CHP </v>
      </c>
      <c r="C1593" s="49">
        <f t="shared" si="562"/>
        <v>0</v>
      </c>
      <c r="D1593" s="160" t="str">
        <f t="shared" si="562"/>
        <v>-</v>
      </c>
      <c r="E1593" s="111">
        <f t="shared" si="562"/>
        <v>0</v>
      </c>
      <c r="F1593" s="109">
        <f t="shared" si="532"/>
        <v>1.50150162</v>
      </c>
      <c r="G1593" s="109">
        <f t="shared" si="533"/>
        <v>1.50150162</v>
      </c>
      <c r="H1593" s="111">
        <f t="shared" si="522"/>
        <v>0</v>
      </c>
      <c r="I1593" s="109">
        <f>'F4.2'!AA213</f>
        <v>0</v>
      </c>
      <c r="J1593" s="109">
        <f>'F4.2'!AZ213</f>
        <v>0</v>
      </c>
      <c r="K1593" s="111"/>
      <c r="L1593" s="111"/>
      <c r="M1593" s="111">
        <f t="shared" si="525"/>
        <v>0</v>
      </c>
      <c r="N1593" s="111">
        <f t="shared" si="523"/>
        <v>0</v>
      </c>
    </row>
    <row r="1594" spans="1:14" ht="31.5" hidden="1" outlineLevel="1">
      <c r="A1594" s="283">
        <f t="shared" ref="A1594:E1594" si="563">A1364</f>
        <v>11</v>
      </c>
      <c r="B1594" s="283" t="str">
        <f t="shared" si="563"/>
        <v>Implementation of Energy Conservation Demonstration Project in buildings of BTPS 2x500MW</v>
      </c>
      <c r="C1594" s="49">
        <f t="shared" si="563"/>
        <v>0</v>
      </c>
      <c r="D1594" s="160" t="str">
        <f t="shared" si="563"/>
        <v>-</v>
      </c>
      <c r="E1594" s="111">
        <f t="shared" si="563"/>
        <v>0</v>
      </c>
      <c r="F1594" s="109">
        <f t="shared" si="532"/>
        <v>0</v>
      </c>
      <c r="G1594" s="109">
        <f t="shared" si="533"/>
        <v>0</v>
      </c>
      <c r="H1594" s="111">
        <f t="shared" si="522"/>
        <v>0</v>
      </c>
      <c r="I1594" s="109">
        <f>'F4.2'!AA214</f>
        <v>0</v>
      </c>
      <c r="J1594" s="109">
        <f>'F4.2'!AZ214</f>
        <v>0</v>
      </c>
      <c r="K1594" s="111"/>
      <c r="L1594" s="111"/>
      <c r="M1594" s="111">
        <f t="shared" si="525"/>
        <v>0</v>
      </c>
      <c r="N1594" s="111">
        <f t="shared" si="523"/>
        <v>0</v>
      </c>
    </row>
    <row r="1595" spans="1:14" ht="31.5" hidden="1" outlineLevel="1">
      <c r="A1595" s="283">
        <f t="shared" ref="A1595:E1595" si="564">A1365</f>
        <v>12</v>
      </c>
      <c r="B1595" s="283" t="str">
        <f t="shared" si="564"/>
        <v>Installation of Fire &amp; Explosion Prevention system at Bhusawal 500MW Unit-4.</v>
      </c>
      <c r="C1595" s="49">
        <f t="shared" si="564"/>
        <v>0</v>
      </c>
      <c r="D1595" s="160" t="str">
        <f t="shared" si="564"/>
        <v>-</v>
      </c>
      <c r="E1595" s="111">
        <f t="shared" si="564"/>
        <v>0</v>
      </c>
      <c r="F1595" s="109">
        <f t="shared" si="532"/>
        <v>2.4539</v>
      </c>
      <c r="G1595" s="109">
        <f t="shared" si="533"/>
        <v>2.4539</v>
      </c>
      <c r="H1595" s="111">
        <f t="shared" si="522"/>
        <v>0</v>
      </c>
      <c r="I1595" s="109">
        <f>'F4.2'!AA215</f>
        <v>0</v>
      </c>
      <c r="J1595" s="109">
        <f>'F4.2'!AZ215</f>
        <v>0</v>
      </c>
      <c r="K1595" s="111"/>
      <c r="L1595" s="111"/>
      <c r="M1595" s="111">
        <f t="shared" si="525"/>
        <v>0</v>
      </c>
      <c r="N1595" s="111">
        <f t="shared" si="523"/>
        <v>0</v>
      </c>
    </row>
    <row r="1596" spans="1:14" ht="15.75" hidden="1" outlineLevel="1">
      <c r="A1596" s="283">
        <f t="shared" ref="A1596:E1596" si="565">A1366</f>
        <v>13</v>
      </c>
      <c r="B1596" s="283" t="str">
        <f t="shared" si="565"/>
        <v>Fixtures &amp; Fitting (10801)</v>
      </c>
      <c r="C1596" s="49">
        <f t="shared" si="565"/>
        <v>0</v>
      </c>
      <c r="D1596" s="160" t="str">
        <f t="shared" si="565"/>
        <v>-</v>
      </c>
      <c r="E1596" s="111">
        <f t="shared" si="565"/>
        <v>0</v>
      </c>
      <c r="F1596" s="109">
        <f t="shared" si="532"/>
        <v>0.21333523199999999</v>
      </c>
      <c r="G1596" s="109">
        <f t="shared" si="533"/>
        <v>0.21333523199999999</v>
      </c>
      <c r="H1596" s="111">
        <f t="shared" si="522"/>
        <v>0</v>
      </c>
      <c r="I1596" s="109">
        <f>'F4.2'!AA216</f>
        <v>0</v>
      </c>
      <c r="J1596" s="109">
        <f>'F4.2'!AZ216</f>
        <v>0</v>
      </c>
      <c r="K1596" s="111"/>
      <c r="L1596" s="111"/>
      <c r="M1596" s="111">
        <f t="shared" si="525"/>
        <v>0</v>
      </c>
      <c r="N1596" s="111">
        <f t="shared" si="523"/>
        <v>0</v>
      </c>
    </row>
    <row r="1597" spans="1:14" ht="15.75" hidden="1" outlineLevel="1">
      <c r="A1597" s="283">
        <f t="shared" ref="A1597:E1597" si="566">A1367</f>
        <v>14</v>
      </c>
      <c r="B1597" s="283" t="str">
        <f t="shared" si="566"/>
        <v>Office equpment (10901)</v>
      </c>
      <c r="C1597" s="49">
        <f t="shared" si="566"/>
        <v>0</v>
      </c>
      <c r="D1597" s="160" t="str">
        <f t="shared" si="566"/>
        <v>-</v>
      </c>
      <c r="E1597" s="111">
        <f t="shared" si="566"/>
        <v>0</v>
      </c>
      <c r="F1597" s="109">
        <f t="shared" si="532"/>
        <v>0.22996406</v>
      </c>
      <c r="G1597" s="109">
        <f t="shared" si="533"/>
        <v>0.22996406</v>
      </c>
      <c r="H1597" s="111">
        <f t="shared" si="522"/>
        <v>0</v>
      </c>
      <c r="I1597" s="109">
        <f>'F4.2'!AA217</f>
        <v>0</v>
      </c>
      <c r="J1597" s="109">
        <f>'F4.2'!AZ217</f>
        <v>0</v>
      </c>
      <c r="K1597" s="111"/>
      <c r="L1597" s="111"/>
      <c r="M1597" s="111">
        <f t="shared" si="525"/>
        <v>0</v>
      </c>
      <c r="N1597" s="111">
        <f t="shared" si="523"/>
        <v>0</v>
      </c>
    </row>
    <row r="1598" spans="1:14" ht="15.75" hidden="1" outlineLevel="1">
      <c r="A1598" s="283">
        <f t="shared" ref="A1598:E1607" si="567">A1368</f>
        <v>15</v>
      </c>
      <c r="B1598" s="283" t="str">
        <f t="shared" si="567"/>
        <v>150 W &amp; 40 W LED FIXTURES AT TG HOUSE BUILDING 2X500MW</v>
      </c>
      <c r="C1598" s="49">
        <f t="shared" si="567"/>
        <v>0</v>
      </c>
      <c r="D1598" s="160" t="str">
        <f t="shared" si="567"/>
        <v>-</v>
      </c>
      <c r="E1598" s="111">
        <f t="shared" si="567"/>
        <v>0</v>
      </c>
      <c r="F1598" s="109">
        <f t="shared" ref="F1598:F1614" si="568">F1368+I1368</f>
        <v>0.5280705</v>
      </c>
      <c r="G1598" s="109">
        <f t="shared" ref="G1598:G1614" si="569">G1368+M1368</f>
        <v>0.2780705</v>
      </c>
      <c r="H1598" s="111">
        <f t="shared" si="522"/>
        <v>0.25</v>
      </c>
      <c r="I1598" s="109">
        <f>'F4.2'!AA218</f>
        <v>0</v>
      </c>
      <c r="J1598" s="109">
        <f>'F4.2'!AZ218</f>
        <v>0</v>
      </c>
      <c r="K1598" s="111"/>
      <c r="L1598" s="111"/>
      <c r="M1598" s="111">
        <f t="shared" si="525"/>
        <v>0</v>
      </c>
      <c r="N1598" s="111">
        <f t="shared" si="523"/>
        <v>0.25</v>
      </c>
    </row>
    <row r="1599" spans="1:14" ht="15.75" hidden="1" outlineLevel="1">
      <c r="A1599" s="283">
        <f t="shared" si="567"/>
        <v>16</v>
      </c>
      <c r="B1599" s="283" t="str">
        <f t="shared" si="567"/>
        <v>JUMBO DEESERT AIR COOLERS FOR POWER TRANSFORERS</v>
      </c>
      <c r="C1599" s="49">
        <f t="shared" si="567"/>
        <v>0</v>
      </c>
      <c r="D1599" s="160" t="str">
        <f t="shared" si="567"/>
        <v>-</v>
      </c>
      <c r="E1599" s="111">
        <f t="shared" si="567"/>
        <v>0</v>
      </c>
      <c r="F1599" s="109">
        <f t="shared" si="568"/>
        <v>0.1014328</v>
      </c>
      <c r="G1599" s="109">
        <f t="shared" si="569"/>
        <v>0.1014328</v>
      </c>
      <c r="H1599" s="111">
        <f t="shared" si="522"/>
        <v>0</v>
      </c>
      <c r="I1599" s="109">
        <f>'F4.2'!AA219</f>
        <v>0</v>
      </c>
      <c r="J1599" s="109">
        <f>'F4.2'!AZ219</f>
        <v>0</v>
      </c>
      <c r="K1599" s="111"/>
      <c r="L1599" s="111"/>
      <c r="M1599" s="111">
        <f t="shared" si="525"/>
        <v>0</v>
      </c>
      <c r="N1599" s="111">
        <f t="shared" si="523"/>
        <v>0</v>
      </c>
    </row>
    <row r="1600" spans="1:14" ht="15.75" hidden="1" outlineLevel="1">
      <c r="A1600" s="283">
        <f t="shared" si="567"/>
        <v>17</v>
      </c>
      <c r="B1600" s="283" t="str">
        <f t="shared" si="567"/>
        <v>GEN ASSET (ALMIRAH,TABLE &amp; CHAIR) (10801)</v>
      </c>
      <c r="C1600" s="49">
        <f t="shared" si="567"/>
        <v>0</v>
      </c>
      <c r="D1600" s="160" t="str">
        <f t="shared" si="567"/>
        <v>-</v>
      </c>
      <c r="E1600" s="111">
        <f t="shared" si="567"/>
        <v>0</v>
      </c>
      <c r="F1600" s="109">
        <f t="shared" si="568"/>
        <v>0.23453750000000001</v>
      </c>
      <c r="G1600" s="109">
        <f t="shared" si="569"/>
        <v>0.23453750000000001</v>
      </c>
      <c r="H1600" s="111">
        <f t="shared" si="522"/>
        <v>0</v>
      </c>
      <c r="I1600" s="109">
        <f>'F4.2'!AA220</f>
        <v>0</v>
      </c>
      <c r="J1600" s="109">
        <f>'F4.2'!AZ220</f>
        <v>0</v>
      </c>
      <c r="K1600" s="111"/>
      <c r="L1600" s="111"/>
      <c r="M1600" s="111">
        <f t="shared" si="525"/>
        <v>0</v>
      </c>
      <c r="N1600" s="111">
        <f t="shared" si="523"/>
        <v>0</v>
      </c>
    </row>
    <row r="1601" spans="1:14" ht="15.75" hidden="1" outlineLevel="1">
      <c r="A1601" s="283">
        <f t="shared" si="567"/>
        <v>18</v>
      </c>
      <c r="B1601" s="283" t="str">
        <f t="shared" si="567"/>
        <v>LAPTOP, 50 INCH TV,PRINTER,PROJECTOR,DESKTOP,UPS &amp; ETS. (10901)</v>
      </c>
      <c r="C1601" s="49">
        <f t="shared" si="567"/>
        <v>0</v>
      </c>
      <c r="D1601" s="160" t="str">
        <f t="shared" si="567"/>
        <v>-</v>
      </c>
      <c r="E1601" s="111">
        <f t="shared" si="567"/>
        <v>0</v>
      </c>
      <c r="F1601" s="109">
        <f t="shared" si="568"/>
        <v>0.55035469999999997</v>
      </c>
      <c r="G1601" s="109">
        <f t="shared" si="569"/>
        <v>0.55035469999999997</v>
      </c>
      <c r="H1601" s="111">
        <f t="shared" si="522"/>
        <v>0</v>
      </c>
      <c r="I1601" s="109">
        <f>'F4.2'!AA221</f>
        <v>0</v>
      </c>
      <c r="J1601" s="109">
        <f>'F4.2'!AZ221</f>
        <v>0</v>
      </c>
      <c r="K1601" s="111"/>
      <c r="L1601" s="111"/>
      <c r="M1601" s="111">
        <f t="shared" si="525"/>
        <v>0</v>
      </c>
      <c r="N1601" s="111">
        <f t="shared" si="523"/>
        <v>0</v>
      </c>
    </row>
    <row r="1602" spans="1:14" ht="15.75" hidden="1" outlineLevel="1">
      <c r="A1602" s="283">
        <f t="shared" si="567"/>
        <v>19</v>
      </c>
      <c r="B1602" s="283" t="str">
        <f t="shared" si="567"/>
        <v>RESTAURANT EQUIP COMPOSTING MACHINE</v>
      </c>
      <c r="C1602" s="49">
        <f t="shared" si="567"/>
        <v>0</v>
      </c>
      <c r="D1602" s="160" t="str">
        <f t="shared" si="567"/>
        <v>-</v>
      </c>
      <c r="E1602" s="111">
        <f t="shared" si="567"/>
        <v>0</v>
      </c>
      <c r="F1602" s="109">
        <f t="shared" si="568"/>
        <v>5.0490047999999996E-2</v>
      </c>
      <c r="G1602" s="109">
        <f t="shared" si="569"/>
        <v>5.0490047999999996E-2</v>
      </c>
      <c r="H1602" s="111">
        <f t="shared" ref="H1602:H1614" si="570">F1602-G1602</f>
        <v>0</v>
      </c>
      <c r="I1602" s="109">
        <f>'F4.2'!AA222</f>
        <v>0</v>
      </c>
      <c r="J1602" s="109">
        <f>'F4.2'!AZ222</f>
        <v>0</v>
      </c>
      <c r="K1602" s="111"/>
      <c r="L1602" s="111"/>
      <c r="M1602" s="111">
        <f t="shared" si="525"/>
        <v>0</v>
      </c>
      <c r="N1602" s="111"/>
    </row>
    <row r="1603" spans="1:14" ht="15.75" hidden="1" outlineLevel="1">
      <c r="A1603" s="283">
        <f t="shared" si="567"/>
        <v>20</v>
      </c>
      <c r="B1603" s="283" t="str">
        <f t="shared" si="567"/>
        <v>OFFICE TABLE,STORGE RACK,FAN</v>
      </c>
      <c r="C1603" s="49">
        <f t="shared" si="567"/>
        <v>0</v>
      </c>
      <c r="D1603" s="160" t="str">
        <f t="shared" si="567"/>
        <v>-</v>
      </c>
      <c r="E1603" s="111">
        <f t="shared" si="567"/>
        <v>0</v>
      </c>
      <c r="F1603" s="109">
        <f t="shared" si="568"/>
        <v>0.57868969999999997</v>
      </c>
      <c r="G1603" s="109">
        <f t="shared" si="569"/>
        <v>0.57868969999999997</v>
      </c>
      <c r="H1603" s="111">
        <f t="shared" si="570"/>
        <v>0</v>
      </c>
      <c r="I1603" s="109">
        <f>'F4.2'!AA223</f>
        <v>0</v>
      </c>
      <c r="J1603" s="109">
        <f>'F4.2'!AZ223</f>
        <v>0</v>
      </c>
      <c r="K1603" s="111"/>
      <c r="L1603" s="111"/>
      <c r="M1603" s="111">
        <f t="shared" ref="M1603:M1614" si="571">SUM(J1603:L1603)</f>
        <v>0</v>
      </c>
      <c r="N1603" s="111"/>
    </row>
    <row r="1604" spans="1:14" ht="15.75" hidden="1" outlineLevel="1">
      <c r="A1604" s="283">
        <f t="shared" si="567"/>
        <v>21</v>
      </c>
      <c r="B1604" s="283" t="str">
        <f t="shared" si="567"/>
        <v>CAMERAS</v>
      </c>
      <c r="C1604" s="49">
        <f t="shared" si="567"/>
        <v>0</v>
      </c>
      <c r="D1604" s="160" t="str">
        <f t="shared" si="567"/>
        <v>-</v>
      </c>
      <c r="E1604" s="111">
        <f t="shared" si="567"/>
        <v>0</v>
      </c>
      <c r="F1604" s="109">
        <f t="shared" si="568"/>
        <v>3.8467899999999999E-2</v>
      </c>
      <c r="G1604" s="109">
        <f t="shared" si="569"/>
        <v>3.8467899999999999E-2</v>
      </c>
      <c r="H1604" s="111">
        <f t="shared" si="570"/>
        <v>0</v>
      </c>
      <c r="I1604" s="109">
        <f>'F4.2'!AA224</f>
        <v>0</v>
      </c>
      <c r="J1604" s="109">
        <f>'F4.2'!AZ224</f>
        <v>0</v>
      </c>
      <c r="K1604" s="111"/>
      <c r="L1604" s="111"/>
      <c r="M1604" s="111">
        <f t="shared" si="571"/>
        <v>0</v>
      </c>
      <c r="N1604" s="111"/>
    </row>
    <row r="1605" spans="1:14" ht="15.75" hidden="1" outlineLevel="1">
      <c r="A1605" s="283">
        <f t="shared" si="567"/>
        <v>22</v>
      </c>
      <c r="B1605" s="283" t="str">
        <f t="shared" si="567"/>
        <v>VELHALA ASH BUND RD WORK</v>
      </c>
      <c r="C1605" s="49">
        <f t="shared" si="567"/>
        <v>0</v>
      </c>
      <c r="D1605" s="160" t="str">
        <f t="shared" si="567"/>
        <v>-</v>
      </c>
      <c r="E1605" s="111">
        <f t="shared" si="567"/>
        <v>0</v>
      </c>
      <c r="F1605" s="109">
        <f t="shared" si="568"/>
        <v>2.4644665859999999</v>
      </c>
      <c r="G1605" s="109">
        <f t="shared" si="569"/>
        <v>2.4644665859999999</v>
      </c>
      <c r="H1605" s="111">
        <f t="shared" si="570"/>
        <v>0</v>
      </c>
      <c r="I1605" s="109">
        <f>'F4.2'!AA225</f>
        <v>0</v>
      </c>
      <c r="J1605" s="109">
        <f>'F4.2'!AZ225</f>
        <v>0</v>
      </c>
      <c r="K1605" s="111"/>
      <c r="L1605" s="111"/>
      <c r="M1605" s="111">
        <f t="shared" si="571"/>
        <v>0</v>
      </c>
      <c r="N1605" s="111"/>
    </row>
    <row r="1606" spans="1:14" ht="15.75" hidden="1" outlineLevel="1">
      <c r="A1606" s="283">
        <f t="shared" si="567"/>
        <v>23</v>
      </c>
      <c r="B1606" s="283" t="str">
        <f t="shared" si="567"/>
        <v>CONCERETE ROAD FROM DIESEL PUMP TO 500MW FACTORY G</v>
      </c>
      <c r="C1606" s="49">
        <f t="shared" si="567"/>
        <v>0</v>
      </c>
      <c r="D1606" s="160" t="str">
        <f t="shared" si="567"/>
        <v>-</v>
      </c>
      <c r="E1606" s="111">
        <f t="shared" si="567"/>
        <v>0</v>
      </c>
      <c r="F1606" s="109">
        <f t="shared" si="568"/>
        <v>0.98448907899999993</v>
      </c>
      <c r="G1606" s="109">
        <f t="shared" si="569"/>
        <v>0.98448907899999993</v>
      </c>
      <c r="H1606" s="111">
        <f t="shared" si="570"/>
        <v>0</v>
      </c>
      <c r="I1606" s="109">
        <f>'F4.2'!AA226</f>
        <v>0</v>
      </c>
      <c r="J1606" s="109">
        <f>'F4.2'!AZ226</f>
        <v>0</v>
      </c>
      <c r="K1606" s="111"/>
      <c r="L1606" s="111"/>
      <c r="M1606" s="111">
        <f t="shared" si="571"/>
        <v>0</v>
      </c>
      <c r="N1606" s="111"/>
    </row>
    <row r="1607" spans="1:14" ht="15.75" hidden="1" outlineLevel="1">
      <c r="A1607" s="283">
        <f t="shared" si="567"/>
        <v>24</v>
      </c>
      <c r="B1607" s="283" t="str">
        <f t="shared" si="567"/>
        <v>Admin Building</v>
      </c>
      <c r="C1607" s="49">
        <f t="shared" si="567"/>
        <v>0</v>
      </c>
      <c r="D1607" s="160" t="str">
        <f t="shared" si="567"/>
        <v>-</v>
      </c>
      <c r="E1607" s="111">
        <f t="shared" si="567"/>
        <v>0</v>
      </c>
      <c r="F1607" s="109">
        <f t="shared" si="568"/>
        <v>5.1749999999999997E-2</v>
      </c>
      <c r="G1607" s="109">
        <f t="shared" si="569"/>
        <v>0</v>
      </c>
      <c r="H1607" s="111">
        <f t="shared" si="570"/>
        <v>5.1749999999999997E-2</v>
      </c>
      <c r="I1607" s="109">
        <f>'F4.2'!AA227</f>
        <v>0</v>
      </c>
      <c r="J1607" s="109">
        <f>'F4.2'!AZ227</f>
        <v>0</v>
      </c>
      <c r="K1607" s="111"/>
      <c r="L1607" s="111"/>
      <c r="M1607" s="111">
        <f t="shared" si="571"/>
        <v>0</v>
      </c>
      <c r="N1607" s="111"/>
    </row>
    <row r="1608" spans="1:14" ht="15.75" hidden="1" outlineLevel="1">
      <c r="A1608" s="282">
        <f t="shared" ref="A1608:E1614" si="572">A1378</f>
        <v>25</v>
      </c>
      <c r="B1608" s="282" t="str">
        <f t="shared" si="572"/>
        <v>Furniture &amp; Fixture</v>
      </c>
      <c r="C1608" s="49">
        <f t="shared" si="572"/>
        <v>0</v>
      </c>
      <c r="D1608" s="160" t="str">
        <f t="shared" si="572"/>
        <v>-</v>
      </c>
      <c r="E1608" s="111">
        <f t="shared" si="572"/>
        <v>0</v>
      </c>
      <c r="F1608" s="109">
        <f t="shared" si="568"/>
        <v>0.13712089999999999</v>
      </c>
      <c r="G1608" s="109">
        <f t="shared" si="569"/>
        <v>0.13712089999999999</v>
      </c>
      <c r="H1608" s="111">
        <f t="shared" si="570"/>
        <v>0</v>
      </c>
      <c r="I1608" s="109">
        <f>'F4.2'!AA228</f>
        <v>0</v>
      </c>
      <c r="J1608" s="109">
        <f>'F4.2'!AZ228</f>
        <v>0</v>
      </c>
      <c r="K1608" s="111"/>
      <c r="L1608" s="111"/>
      <c r="M1608" s="111">
        <f t="shared" si="571"/>
        <v>0</v>
      </c>
      <c r="N1608" s="111"/>
    </row>
    <row r="1609" spans="1:14" ht="15.75" hidden="1" outlineLevel="1">
      <c r="A1609" s="282">
        <f t="shared" si="572"/>
        <v>26</v>
      </c>
      <c r="B1609" s="282" t="str">
        <f t="shared" si="572"/>
        <v>Office Equipment</v>
      </c>
      <c r="C1609" s="49">
        <f t="shared" si="572"/>
        <v>0</v>
      </c>
      <c r="D1609" s="160" t="str">
        <f t="shared" si="572"/>
        <v>-</v>
      </c>
      <c r="E1609" s="111">
        <f t="shared" si="572"/>
        <v>0</v>
      </c>
      <c r="F1609" s="109">
        <f t="shared" si="568"/>
        <v>0.14423554</v>
      </c>
      <c r="G1609" s="109">
        <f t="shared" si="569"/>
        <v>0.14423554</v>
      </c>
      <c r="H1609" s="111">
        <f t="shared" si="570"/>
        <v>0</v>
      </c>
      <c r="I1609" s="109">
        <f>'F4.2'!AA229</f>
        <v>0</v>
      </c>
      <c r="J1609" s="109">
        <f>'F4.2'!AZ229</f>
        <v>0</v>
      </c>
      <c r="K1609" s="111"/>
      <c r="L1609" s="111"/>
      <c r="M1609" s="111">
        <f t="shared" si="571"/>
        <v>0</v>
      </c>
      <c r="N1609" s="111"/>
    </row>
    <row r="1610" spans="1:14" ht="15.75" hidden="1" outlineLevel="1">
      <c r="A1610" s="282">
        <f t="shared" si="572"/>
        <v>27</v>
      </c>
      <c r="B1610" s="282" t="str">
        <f t="shared" si="572"/>
        <v>Furniture &amp; Fixture</v>
      </c>
      <c r="C1610" s="49">
        <f t="shared" si="572"/>
        <v>0</v>
      </c>
      <c r="D1610" s="160" t="str">
        <f t="shared" si="572"/>
        <v>-</v>
      </c>
      <c r="E1610" s="111">
        <f t="shared" si="572"/>
        <v>0</v>
      </c>
      <c r="F1610" s="109">
        <f t="shared" si="568"/>
        <v>7.3968300000000001E-2</v>
      </c>
      <c r="G1610" s="109">
        <f t="shared" si="569"/>
        <v>7.3968300000000001E-2</v>
      </c>
      <c r="H1610" s="111">
        <f t="shared" si="570"/>
        <v>0</v>
      </c>
      <c r="I1610" s="109">
        <f>'F4.2'!AA230</f>
        <v>0</v>
      </c>
      <c r="J1610" s="109">
        <f>'F4.2'!AZ230</f>
        <v>0</v>
      </c>
      <c r="K1610" s="111"/>
      <c r="L1610" s="111"/>
      <c r="M1610" s="111">
        <f t="shared" si="571"/>
        <v>0</v>
      </c>
      <c r="N1610" s="111"/>
    </row>
    <row r="1611" spans="1:14" ht="15.75" hidden="1" outlineLevel="1">
      <c r="A1611" s="282">
        <f t="shared" si="572"/>
        <v>28</v>
      </c>
      <c r="B1611" s="282" t="str">
        <f t="shared" si="572"/>
        <v>Office Equipment</v>
      </c>
      <c r="C1611" s="49">
        <f t="shared" si="572"/>
        <v>0</v>
      </c>
      <c r="D1611" s="160" t="str">
        <f t="shared" si="572"/>
        <v>-</v>
      </c>
      <c r="E1611" s="111">
        <f t="shared" si="572"/>
        <v>0</v>
      </c>
      <c r="F1611" s="109">
        <f t="shared" si="568"/>
        <v>0.15890559299999998</v>
      </c>
      <c r="G1611" s="109">
        <f t="shared" si="569"/>
        <v>0.15890559299999998</v>
      </c>
      <c r="H1611" s="111">
        <f t="shared" si="570"/>
        <v>0</v>
      </c>
      <c r="I1611" s="109">
        <f>'F4.2'!AA231</f>
        <v>0</v>
      </c>
      <c r="J1611" s="109">
        <f>'F4.2'!AZ231</f>
        <v>0</v>
      </c>
      <c r="K1611" s="111"/>
      <c r="L1611" s="111"/>
      <c r="M1611" s="111">
        <f t="shared" si="571"/>
        <v>0</v>
      </c>
      <c r="N1611" s="111"/>
    </row>
    <row r="1612" spans="1:14" ht="31.5" hidden="1" outlineLevel="1">
      <c r="A1612" s="282">
        <f t="shared" si="572"/>
        <v>29</v>
      </c>
      <c r="B1612" s="282" t="str">
        <f t="shared" si="572"/>
        <v>Work of repairs of 350 KW BCWP-4B &amp; BCWP-5B motor of M/s. Torishima make at BTPS 2x500 MW</v>
      </c>
      <c r="C1612" s="49">
        <f t="shared" si="572"/>
        <v>0</v>
      </c>
      <c r="D1612" s="160" t="str">
        <f t="shared" si="572"/>
        <v>-</v>
      </c>
      <c r="E1612" s="111">
        <f t="shared" si="572"/>
        <v>0</v>
      </c>
      <c r="F1612" s="109">
        <f t="shared" si="568"/>
        <v>4.8465386759999998</v>
      </c>
      <c r="G1612" s="109">
        <f t="shared" si="569"/>
        <v>4.8465386759999998</v>
      </c>
      <c r="H1612" s="111">
        <f t="shared" si="570"/>
        <v>0</v>
      </c>
      <c r="I1612" s="109">
        <f>'F4.2'!AA232</f>
        <v>0</v>
      </c>
      <c r="J1612" s="109">
        <f>'F4.2'!AZ232</f>
        <v>0</v>
      </c>
      <c r="K1612" s="111"/>
      <c r="L1612" s="111"/>
      <c r="M1612" s="111">
        <f t="shared" si="571"/>
        <v>0</v>
      </c>
      <c r="N1612" s="111"/>
    </row>
    <row r="1613" spans="1:14" ht="15.75" hidden="1" outlineLevel="1">
      <c r="A1613" s="282">
        <f t="shared" si="572"/>
        <v>30</v>
      </c>
      <c r="B1613" s="282" t="str">
        <f t="shared" si="572"/>
        <v>ABC Powder Type and Foam Type Composite Fire Extinguisher</v>
      </c>
      <c r="C1613" s="49">
        <f t="shared" si="572"/>
        <v>0</v>
      </c>
      <c r="D1613" s="160" t="str">
        <f t="shared" si="572"/>
        <v>-</v>
      </c>
      <c r="E1613" s="111">
        <f t="shared" si="572"/>
        <v>0</v>
      </c>
      <c r="F1613" s="109">
        <f t="shared" si="568"/>
        <v>0.58547995599999991</v>
      </c>
      <c r="G1613" s="109">
        <f t="shared" si="569"/>
        <v>0.58547995599999991</v>
      </c>
      <c r="H1613" s="111">
        <f t="shared" si="570"/>
        <v>0</v>
      </c>
      <c r="I1613" s="109">
        <f>'F4.2'!AA233</f>
        <v>0</v>
      </c>
      <c r="J1613" s="109">
        <f>'F4.2'!AZ233</f>
        <v>0</v>
      </c>
      <c r="K1613" s="111"/>
      <c r="L1613" s="111"/>
      <c r="M1613" s="111">
        <f t="shared" si="571"/>
        <v>0</v>
      </c>
      <c r="N1613" s="111"/>
    </row>
    <row r="1614" spans="1:14" ht="16.5" hidden="1" outlineLevel="1" thickBot="1">
      <c r="A1614" s="282">
        <f t="shared" si="572"/>
        <v>31</v>
      </c>
      <c r="B1614" s="282" t="str">
        <f t="shared" si="572"/>
        <v>Withdrawal of capex from Project (LD - Passenger Lifts)</v>
      </c>
      <c r="C1614" s="49">
        <f t="shared" si="572"/>
        <v>0</v>
      </c>
      <c r="D1614" s="160" t="str">
        <f t="shared" si="572"/>
        <v>-</v>
      </c>
      <c r="E1614" s="111">
        <f t="shared" si="572"/>
        <v>0</v>
      </c>
      <c r="F1614" s="109">
        <f t="shared" si="568"/>
        <v>0</v>
      </c>
      <c r="G1614" s="109">
        <f t="shared" si="569"/>
        <v>-0.138988</v>
      </c>
      <c r="H1614" s="111">
        <f t="shared" si="570"/>
        <v>0.138988</v>
      </c>
      <c r="I1614" s="109">
        <f>'F4.2'!AA234</f>
        <v>0</v>
      </c>
      <c r="J1614" s="109">
        <f>'F4.2'!AZ234</f>
        <v>0</v>
      </c>
      <c r="K1614" s="111"/>
      <c r="L1614" s="111"/>
      <c r="M1614" s="111">
        <f t="shared" si="571"/>
        <v>0</v>
      </c>
      <c r="N1614" s="111"/>
    </row>
    <row r="1615" spans="1:14" ht="16.5" collapsed="1" thickBot="1">
      <c r="A1615" s="96"/>
      <c r="B1615" s="360" t="str">
        <f>B1385</f>
        <v>Total</v>
      </c>
      <c r="C1615" s="87"/>
      <c r="D1615" s="169"/>
      <c r="E1615" s="97"/>
      <c r="F1615" s="97">
        <f>SUM(F1390:F1614)</f>
        <v>1961.4104532496599</v>
      </c>
      <c r="G1615" s="97">
        <f t="shared" ref="G1615" si="573">SUM(G1390:G1614)</f>
        <v>1785.7396935786599</v>
      </c>
      <c r="H1615" s="97">
        <f t="shared" ref="H1615" si="574">SUM(H1390:H1614)</f>
        <v>175.67075967100001</v>
      </c>
      <c r="I1615" s="97">
        <f t="shared" ref="I1615" si="575">SUM(I1390:I1614)</f>
        <v>257</v>
      </c>
      <c r="J1615" s="97">
        <f t="shared" ref="J1615" si="576">SUM(J1390:J1614)</f>
        <v>257</v>
      </c>
      <c r="K1615" s="97">
        <f t="shared" ref="K1615" si="577">SUM(K1390:K1614)</f>
        <v>0</v>
      </c>
      <c r="L1615" s="97">
        <f t="shared" ref="L1615" si="578">SUM(L1390:L1614)</f>
        <v>0</v>
      </c>
      <c r="M1615" s="97">
        <f t="shared" ref="M1615" si="579">SUM(M1390:M1614)</f>
        <v>257</v>
      </c>
      <c r="N1615" s="97">
        <f t="shared" ref="N1615" si="580">SUM(N1390:N1614)</f>
        <v>175.480021671</v>
      </c>
    </row>
    <row r="1617" spans="1:16" ht="15.75" thickBot="1">
      <c r="A1617" s="93"/>
      <c r="B1617" s="79" t="s">
        <v>354</v>
      </c>
      <c r="C1617" s="85"/>
      <c r="D1617" s="167"/>
      <c r="E1617" s="94"/>
      <c r="F1617" s="94"/>
      <c r="G1617" s="94"/>
      <c r="H1617" s="94"/>
      <c r="I1617" s="94"/>
      <c r="J1617" s="94"/>
      <c r="K1617" s="94"/>
      <c r="L1617" s="94"/>
      <c r="M1617" s="94"/>
      <c r="N1617" s="94"/>
    </row>
    <row r="1618" spans="1:16" hidden="1" outlineLevel="1">
      <c r="A1618" s="37"/>
      <c r="B1618" s="134" t="str">
        <f t="shared" ref="B1618:B1649" si="581">B1388</f>
        <v>a) DPR Schemes</v>
      </c>
      <c r="C1618" s="85"/>
      <c r="D1618" s="167"/>
      <c r="E1618" s="94"/>
      <c r="F1618" s="94"/>
      <c r="G1618" s="94"/>
      <c r="H1618" s="94"/>
      <c r="I1618" s="94"/>
      <c r="J1618" s="94"/>
      <c r="K1618" s="94"/>
      <c r="L1618" s="94"/>
      <c r="M1618" s="94"/>
      <c r="N1618" s="94"/>
    </row>
    <row r="1619" spans="1:16" hidden="1" outlineLevel="1">
      <c r="A1619" s="37"/>
      <c r="B1619" s="39" t="str">
        <f t="shared" si="581"/>
        <v>(i) Submitted to MERC</v>
      </c>
      <c r="C1619" s="86"/>
      <c r="D1619" s="168"/>
      <c r="E1619" s="94"/>
      <c r="F1619" s="94"/>
      <c r="G1619" s="94"/>
      <c r="H1619" s="94"/>
      <c r="I1619" s="94"/>
      <c r="J1619" s="94"/>
      <c r="K1619" s="94"/>
      <c r="L1619" s="94"/>
      <c r="M1619" s="94"/>
      <c r="N1619" s="94"/>
    </row>
    <row r="1620" spans="1:16" ht="31.5" hidden="1" outlineLevel="1">
      <c r="A1620" s="177">
        <f t="shared" ref="A1620:A1651" si="582">A1390</f>
        <v>7</v>
      </c>
      <c r="B1620" s="178" t="str">
        <f t="shared" si="581"/>
        <v>Interconnection of 210 MW CHP to 500 MW CHP through Conveyors BC-02 &amp; BC-03 having capacity of 500 TPH</v>
      </c>
      <c r="C1620" s="40" t="str">
        <f t="shared" ref="C1620:E1639" si="583">C1390</f>
        <v>MERC/CAPEX/20162017/00227</v>
      </c>
      <c r="D1620" s="159">
        <f t="shared" si="583"/>
        <v>42514</v>
      </c>
      <c r="E1620" s="109">
        <f t="shared" si="583"/>
        <v>24</v>
      </c>
      <c r="F1620" s="109">
        <f t="shared" ref="F1620:F1651" si="584">F1390+I1390</f>
        <v>0</v>
      </c>
      <c r="G1620" s="109">
        <f t="shared" ref="G1620:G1651" si="585">G1390+M1390</f>
        <v>0</v>
      </c>
      <c r="H1620" s="109">
        <f t="shared" ref="H1620:H1683" si="586">F1620-G1620</f>
        <v>0</v>
      </c>
      <c r="I1620" s="109">
        <f>'F4.2'!AB10</f>
        <v>0</v>
      </c>
      <c r="J1620" s="109">
        <f>'F4.2'!BA10</f>
        <v>0</v>
      </c>
      <c r="K1620" s="109"/>
      <c r="L1620" s="109"/>
      <c r="M1620" s="109">
        <f t="shared" ref="M1620" si="587">SUM(J1620:L1620)</f>
        <v>0</v>
      </c>
      <c r="N1620" s="109">
        <f t="shared" ref="N1620:N1683" si="588">H1620+I1620-M1620</f>
        <v>0</v>
      </c>
      <c r="O1620" s="173">
        <f t="shared" ref="O1620:O1683" si="589">MAX(0,IF(M1620=0,0,IF(G1620+M1620&lt;E1620,M1620,E1620-G1620)))</f>
        <v>0</v>
      </c>
      <c r="P1620" s="174">
        <f t="shared" ref="P1620:P1683" si="590">M1620-O1620</f>
        <v>0</v>
      </c>
    </row>
    <row r="1621" spans="1:16" ht="31.5" hidden="1" outlineLevel="1">
      <c r="A1621" s="185">
        <f t="shared" si="582"/>
        <v>7.1</v>
      </c>
      <c r="B1621" s="186" t="str">
        <f t="shared" si="581"/>
        <v>Interconnection of 210 MW CHP to 500 MW CHP through Conveyors BC-02 &amp; BC-03 having capacity of 500 TPH</v>
      </c>
      <c r="C1621" s="45" t="str">
        <f t="shared" si="583"/>
        <v>MERC/CAPEX/20162017/00227</v>
      </c>
      <c r="D1621" s="160">
        <f t="shared" si="583"/>
        <v>42514</v>
      </c>
      <c r="E1621" s="110">
        <f t="shared" si="583"/>
        <v>22.73</v>
      </c>
      <c r="F1621" s="109">
        <f t="shared" si="584"/>
        <v>19.106691754</v>
      </c>
      <c r="G1621" s="109">
        <f t="shared" si="585"/>
        <v>19.106691754</v>
      </c>
      <c r="H1621" s="110">
        <f t="shared" si="586"/>
        <v>0</v>
      </c>
      <c r="I1621" s="109">
        <f>'F4.2'!AB11</f>
        <v>0</v>
      </c>
      <c r="J1621" s="109">
        <f>'F4.2'!BA11</f>
        <v>0</v>
      </c>
      <c r="K1621" s="110"/>
      <c r="L1621" s="110"/>
      <c r="M1621" s="110">
        <f t="shared" ref="M1621:M1684" si="591">SUM(J1621:L1621)</f>
        <v>0</v>
      </c>
      <c r="N1621" s="110">
        <f t="shared" si="588"/>
        <v>0</v>
      </c>
      <c r="O1621" s="173">
        <f t="shared" si="589"/>
        <v>0</v>
      </c>
      <c r="P1621" s="174">
        <f t="shared" si="590"/>
        <v>0</v>
      </c>
    </row>
    <row r="1622" spans="1:16" ht="15.75" hidden="1" outlineLevel="1">
      <c r="A1622" s="185">
        <f t="shared" si="582"/>
        <v>0</v>
      </c>
      <c r="B1622" s="186" t="str">
        <f t="shared" si="581"/>
        <v>IDC</v>
      </c>
      <c r="C1622" s="45" t="str">
        <f t="shared" si="583"/>
        <v>MERC/CAPEX/20162017/00227</v>
      </c>
      <c r="D1622" s="160">
        <f t="shared" si="583"/>
        <v>42514</v>
      </c>
      <c r="E1622" s="110">
        <f t="shared" si="583"/>
        <v>1.27</v>
      </c>
      <c r="F1622" s="109">
        <f t="shared" si="584"/>
        <v>0</v>
      </c>
      <c r="G1622" s="109">
        <f t="shared" si="585"/>
        <v>0</v>
      </c>
      <c r="H1622" s="110">
        <f t="shared" si="586"/>
        <v>0</v>
      </c>
      <c r="I1622" s="109">
        <f>'F4.2'!AB12</f>
        <v>0</v>
      </c>
      <c r="J1622" s="109">
        <f>'F4.2'!BA12</f>
        <v>0</v>
      </c>
      <c r="K1622" s="110"/>
      <c r="L1622" s="110"/>
      <c r="M1622" s="110">
        <f t="shared" si="591"/>
        <v>0</v>
      </c>
      <c r="N1622" s="110">
        <f t="shared" si="588"/>
        <v>0</v>
      </c>
      <c r="O1622" s="173">
        <f t="shared" si="589"/>
        <v>0</v>
      </c>
      <c r="P1622" s="174">
        <f t="shared" si="590"/>
        <v>0</v>
      </c>
    </row>
    <row r="1623" spans="1:16" ht="31.5" hidden="1" outlineLevel="1">
      <c r="A1623" s="177">
        <f t="shared" si="582"/>
        <v>8</v>
      </c>
      <c r="B1623" s="178" t="str">
        <f t="shared" si="581"/>
        <v>Stack management by procurement of Bulldozer &amp; LOCO and CHP area schemes for performance &amp; unloading improvement</v>
      </c>
      <c r="C1623" s="40" t="str">
        <f t="shared" si="583"/>
        <v>MERC/CAPEX/20162017/01426</v>
      </c>
      <c r="D1623" s="159">
        <f t="shared" si="583"/>
        <v>42768</v>
      </c>
      <c r="E1623" s="109">
        <f t="shared" si="583"/>
        <v>9.9669421487603316</v>
      </c>
      <c r="F1623" s="109">
        <f t="shared" si="584"/>
        <v>0</v>
      </c>
      <c r="G1623" s="109">
        <f t="shared" si="585"/>
        <v>0</v>
      </c>
      <c r="H1623" s="109">
        <f t="shared" si="586"/>
        <v>0</v>
      </c>
      <c r="I1623" s="109">
        <f>'F4.2'!AB13</f>
        <v>0</v>
      </c>
      <c r="J1623" s="109">
        <f>'F4.2'!BA13</f>
        <v>0</v>
      </c>
      <c r="K1623" s="109"/>
      <c r="L1623" s="109"/>
      <c r="M1623" s="109">
        <f t="shared" si="591"/>
        <v>0</v>
      </c>
      <c r="N1623" s="109">
        <f t="shared" si="588"/>
        <v>0</v>
      </c>
      <c r="O1623" s="173">
        <f t="shared" si="589"/>
        <v>0</v>
      </c>
      <c r="P1623" s="174">
        <f t="shared" si="590"/>
        <v>0</v>
      </c>
    </row>
    <row r="1624" spans="1:16" ht="15.75" hidden="1" outlineLevel="1">
      <c r="A1624" s="185">
        <f t="shared" si="582"/>
        <v>8.1</v>
      </c>
      <c r="B1624" s="186" t="str">
        <f t="shared" si="581"/>
        <v>Procurement of Locomotive 800 HP (2 No.’s)</v>
      </c>
      <c r="C1624" s="45" t="str">
        <f t="shared" si="583"/>
        <v>MERC/CAPEX/20162017/01426</v>
      </c>
      <c r="D1624" s="160">
        <f t="shared" si="583"/>
        <v>42768</v>
      </c>
      <c r="E1624" s="110">
        <f t="shared" si="583"/>
        <v>4.9504132231404956</v>
      </c>
      <c r="F1624" s="109">
        <f t="shared" si="584"/>
        <v>4.8260800000000001</v>
      </c>
      <c r="G1624" s="109">
        <f t="shared" si="585"/>
        <v>4.8260800000000001</v>
      </c>
      <c r="H1624" s="110">
        <f t="shared" si="586"/>
        <v>0</v>
      </c>
      <c r="I1624" s="109">
        <f>'F4.2'!AB14</f>
        <v>0</v>
      </c>
      <c r="J1624" s="109">
        <f>'F4.2'!BA14</f>
        <v>0</v>
      </c>
      <c r="K1624" s="110"/>
      <c r="L1624" s="110"/>
      <c r="M1624" s="110">
        <f t="shared" si="591"/>
        <v>0</v>
      </c>
      <c r="N1624" s="110">
        <f t="shared" si="588"/>
        <v>0</v>
      </c>
      <c r="O1624" s="173">
        <f t="shared" si="589"/>
        <v>0</v>
      </c>
      <c r="P1624" s="174">
        <f t="shared" si="590"/>
        <v>0</v>
      </c>
    </row>
    <row r="1625" spans="1:16" ht="15.75" hidden="1" outlineLevel="1">
      <c r="A1625" s="185">
        <f t="shared" si="582"/>
        <v>8.1999999999999993</v>
      </c>
      <c r="B1625" s="186" t="str">
        <f t="shared" si="581"/>
        <v>Procurement of 2 No’s of Bulldozer Model D-155(2 No.’s)</v>
      </c>
      <c r="C1625" s="45" t="str">
        <f t="shared" si="583"/>
        <v>MERC/CAPEX/20162017/01426</v>
      </c>
      <c r="D1625" s="160">
        <f t="shared" si="583"/>
        <v>42768</v>
      </c>
      <c r="E1625" s="110">
        <f t="shared" si="583"/>
        <v>2.5619834710743801</v>
      </c>
      <c r="F1625" s="109">
        <f t="shared" si="584"/>
        <v>3.4747105785123966</v>
      </c>
      <c r="G1625" s="109">
        <f t="shared" si="585"/>
        <v>3.4747105785123966</v>
      </c>
      <c r="H1625" s="110">
        <f t="shared" si="586"/>
        <v>0</v>
      </c>
      <c r="I1625" s="109">
        <f>'F4.2'!AB15</f>
        <v>0</v>
      </c>
      <c r="J1625" s="109">
        <f>'F4.2'!BA15</f>
        <v>0</v>
      </c>
      <c r="K1625" s="110"/>
      <c r="L1625" s="110"/>
      <c r="M1625" s="110">
        <f t="shared" si="591"/>
        <v>0</v>
      </c>
      <c r="N1625" s="110">
        <f t="shared" si="588"/>
        <v>0</v>
      </c>
      <c r="O1625" s="173">
        <f t="shared" si="589"/>
        <v>0</v>
      </c>
      <c r="P1625" s="174">
        <f t="shared" si="590"/>
        <v>0</v>
      </c>
    </row>
    <row r="1626" spans="1:16" ht="15.75" hidden="1" outlineLevel="1">
      <c r="A1626" s="185">
        <f t="shared" si="582"/>
        <v>8.3000000000000007</v>
      </c>
      <c r="B1626" s="186" t="str">
        <f t="shared" si="581"/>
        <v>Modification below primary crusher chutes 15A/B &amp; Conv.02</v>
      </c>
      <c r="C1626" s="45" t="str">
        <f t="shared" si="583"/>
        <v>MERC/CAPEX/20162017/01426</v>
      </c>
      <c r="D1626" s="160">
        <f t="shared" si="583"/>
        <v>42768</v>
      </c>
      <c r="E1626" s="110">
        <f t="shared" si="583"/>
        <v>0.42975206611570249</v>
      </c>
      <c r="F1626" s="109">
        <f t="shared" si="584"/>
        <v>0.38033057851239671</v>
      </c>
      <c r="G1626" s="109">
        <f t="shared" si="585"/>
        <v>0.38033057851239671</v>
      </c>
      <c r="H1626" s="110">
        <f t="shared" si="586"/>
        <v>0</v>
      </c>
      <c r="I1626" s="109">
        <f>'F4.2'!AB16</f>
        <v>0</v>
      </c>
      <c r="J1626" s="109">
        <f>'F4.2'!BA16</f>
        <v>0</v>
      </c>
      <c r="K1626" s="110"/>
      <c r="L1626" s="110"/>
      <c r="M1626" s="110">
        <f t="shared" si="591"/>
        <v>0</v>
      </c>
      <c r="N1626" s="110">
        <f t="shared" si="588"/>
        <v>0</v>
      </c>
      <c r="O1626" s="173">
        <f t="shared" si="589"/>
        <v>0</v>
      </c>
      <c r="P1626" s="174">
        <f t="shared" si="590"/>
        <v>0</v>
      </c>
    </row>
    <row r="1627" spans="1:16" ht="15.75" hidden="1" outlineLevel="1">
      <c r="A1627" s="185">
        <f t="shared" si="582"/>
        <v>8.4</v>
      </c>
      <c r="B1627" s="186" t="str">
        <f t="shared" si="581"/>
        <v>New helical gear box for various conveyors</v>
      </c>
      <c r="C1627" s="45" t="str">
        <f t="shared" si="583"/>
        <v>MERC/CAPEX/20162017/01426</v>
      </c>
      <c r="D1627" s="160">
        <f t="shared" si="583"/>
        <v>42768</v>
      </c>
      <c r="E1627" s="110">
        <f t="shared" si="583"/>
        <v>0.79338842975206614</v>
      </c>
      <c r="F1627" s="109">
        <f t="shared" si="584"/>
        <v>0</v>
      </c>
      <c r="G1627" s="109">
        <f t="shared" si="585"/>
        <v>0</v>
      </c>
      <c r="H1627" s="110">
        <f t="shared" si="586"/>
        <v>0</v>
      </c>
      <c r="I1627" s="109">
        <f>'F4.2'!AB17</f>
        <v>0</v>
      </c>
      <c r="J1627" s="109">
        <f>'F4.2'!BA17</f>
        <v>0</v>
      </c>
      <c r="K1627" s="110"/>
      <c r="L1627" s="110"/>
      <c r="M1627" s="110">
        <f t="shared" si="591"/>
        <v>0</v>
      </c>
      <c r="N1627" s="110">
        <f t="shared" si="588"/>
        <v>0</v>
      </c>
      <c r="O1627" s="173">
        <f t="shared" si="589"/>
        <v>0</v>
      </c>
      <c r="P1627" s="174">
        <f t="shared" si="590"/>
        <v>0</v>
      </c>
    </row>
    <row r="1628" spans="1:16" ht="15.75" hidden="1" outlineLevel="1">
      <c r="A1628" s="185">
        <f t="shared" si="582"/>
        <v>8.5</v>
      </c>
      <c r="B1628" s="186" t="str">
        <f t="shared" si="581"/>
        <v xml:space="preserve">Procurement of Elecon Make Ring Granulator Type TK-09-38B </v>
      </c>
      <c r="C1628" s="45" t="str">
        <f t="shared" si="583"/>
        <v>MERC/CAPEX/20162017/01426</v>
      </c>
      <c r="D1628" s="160">
        <f t="shared" si="583"/>
        <v>42768</v>
      </c>
      <c r="E1628" s="110">
        <f t="shared" si="583"/>
        <v>0.53719008264462809</v>
      </c>
      <c r="F1628" s="109">
        <f t="shared" si="584"/>
        <v>0</v>
      </c>
      <c r="G1628" s="109">
        <f t="shared" si="585"/>
        <v>0</v>
      </c>
      <c r="H1628" s="110">
        <f t="shared" si="586"/>
        <v>0</v>
      </c>
      <c r="I1628" s="109">
        <f>'F4.2'!AB18</f>
        <v>0</v>
      </c>
      <c r="J1628" s="109">
        <f>'F4.2'!BA18</f>
        <v>0</v>
      </c>
      <c r="K1628" s="110"/>
      <c r="L1628" s="110"/>
      <c r="M1628" s="110">
        <f t="shared" si="591"/>
        <v>0</v>
      </c>
      <c r="N1628" s="110">
        <f t="shared" si="588"/>
        <v>0</v>
      </c>
      <c r="O1628" s="173">
        <f t="shared" si="589"/>
        <v>0</v>
      </c>
      <c r="P1628" s="174">
        <f t="shared" si="590"/>
        <v>0</v>
      </c>
    </row>
    <row r="1629" spans="1:16" ht="15.75" hidden="1" outlineLevel="1">
      <c r="A1629" s="185">
        <f t="shared" si="582"/>
        <v>8.6</v>
      </c>
      <c r="B1629" s="186" t="str">
        <f t="shared" si="581"/>
        <v>Procurement of Elecon Make Ring Granulator Type TK6 32B Ring Granulator</v>
      </c>
      <c r="C1629" s="45" t="str">
        <f t="shared" si="583"/>
        <v>MERC/CAPEX/20162017/01426</v>
      </c>
      <c r="D1629" s="160">
        <f t="shared" si="583"/>
        <v>42768</v>
      </c>
      <c r="E1629" s="110">
        <f t="shared" si="583"/>
        <v>0.33884297520661155</v>
      </c>
      <c r="F1629" s="109">
        <f t="shared" si="584"/>
        <v>0</v>
      </c>
      <c r="G1629" s="109">
        <f t="shared" si="585"/>
        <v>0</v>
      </c>
      <c r="H1629" s="110">
        <f t="shared" si="586"/>
        <v>0</v>
      </c>
      <c r="I1629" s="109">
        <f>'F4.2'!AB19</f>
        <v>0</v>
      </c>
      <c r="J1629" s="109">
        <f>'F4.2'!BA19</f>
        <v>0</v>
      </c>
      <c r="K1629" s="110"/>
      <c r="L1629" s="110"/>
      <c r="M1629" s="110">
        <f t="shared" si="591"/>
        <v>0</v>
      </c>
      <c r="N1629" s="110">
        <f t="shared" si="588"/>
        <v>0</v>
      </c>
      <c r="O1629" s="173">
        <f t="shared" si="589"/>
        <v>0</v>
      </c>
      <c r="P1629" s="174">
        <f t="shared" si="590"/>
        <v>0</v>
      </c>
    </row>
    <row r="1630" spans="1:16" ht="15.75" hidden="1" outlineLevel="1">
      <c r="A1630" s="185">
        <f t="shared" si="582"/>
        <v>0</v>
      </c>
      <c r="B1630" s="186" t="str">
        <f t="shared" si="581"/>
        <v>IDC</v>
      </c>
      <c r="C1630" s="45" t="str">
        <f t="shared" si="583"/>
        <v>MERC/CAPEX/20162017/01426</v>
      </c>
      <c r="D1630" s="160">
        <f t="shared" si="583"/>
        <v>42768</v>
      </c>
      <c r="E1630" s="110">
        <f t="shared" si="583"/>
        <v>0.35537190082644626</v>
      </c>
      <c r="F1630" s="109">
        <f t="shared" si="584"/>
        <v>0</v>
      </c>
      <c r="G1630" s="109">
        <f t="shared" si="585"/>
        <v>0</v>
      </c>
      <c r="H1630" s="110">
        <f t="shared" si="586"/>
        <v>0</v>
      </c>
      <c r="I1630" s="109">
        <f>'F4.2'!AB20</f>
        <v>0</v>
      </c>
      <c r="J1630" s="109">
        <f>'F4.2'!BA20</f>
        <v>0</v>
      </c>
      <c r="K1630" s="110"/>
      <c r="L1630" s="110"/>
      <c r="M1630" s="110">
        <f t="shared" si="591"/>
        <v>0</v>
      </c>
      <c r="N1630" s="110">
        <f t="shared" si="588"/>
        <v>0</v>
      </c>
      <c r="O1630" s="173">
        <f t="shared" si="589"/>
        <v>0</v>
      </c>
      <c r="P1630" s="174">
        <f t="shared" si="590"/>
        <v>0</v>
      </c>
    </row>
    <row r="1631" spans="1:16" ht="31.5" hidden="1" outlineLevel="1">
      <c r="A1631" s="177">
        <f t="shared" si="582"/>
        <v>9</v>
      </c>
      <c r="B1631" s="178" t="str">
        <f t="shared" si="581"/>
        <v>Construction of 1st raising of Ash bund from T.B.L. 258M to 264M at Bhusawal TPS</v>
      </c>
      <c r="C1631" s="40" t="str">
        <f t="shared" si="583"/>
        <v>MERC/CAPEX/20172018/4267</v>
      </c>
      <c r="D1631" s="159">
        <f t="shared" si="583"/>
        <v>43006</v>
      </c>
      <c r="E1631" s="109">
        <f t="shared" si="583"/>
        <v>64.22</v>
      </c>
      <c r="F1631" s="109">
        <f t="shared" si="584"/>
        <v>0</v>
      </c>
      <c r="G1631" s="109">
        <f t="shared" si="585"/>
        <v>0</v>
      </c>
      <c r="H1631" s="109">
        <f t="shared" si="586"/>
        <v>0</v>
      </c>
      <c r="I1631" s="109">
        <f>'F4.2'!AB21</f>
        <v>0</v>
      </c>
      <c r="J1631" s="109">
        <f>'F4.2'!BA21</f>
        <v>0</v>
      </c>
      <c r="K1631" s="109"/>
      <c r="L1631" s="109"/>
      <c r="M1631" s="109">
        <f t="shared" si="591"/>
        <v>0</v>
      </c>
      <c r="N1631" s="109">
        <f t="shared" si="588"/>
        <v>0</v>
      </c>
      <c r="O1631" s="173">
        <f t="shared" si="589"/>
        <v>0</v>
      </c>
      <c r="P1631" s="174">
        <f t="shared" si="590"/>
        <v>0</v>
      </c>
    </row>
    <row r="1632" spans="1:16" ht="31.5" hidden="1" outlineLevel="1">
      <c r="A1632" s="185">
        <f t="shared" si="582"/>
        <v>9.1</v>
      </c>
      <c r="B1632" s="186" t="str">
        <f t="shared" si="581"/>
        <v>Construction of 1st raising of Ash bund from T.B.L. 258M to 264M at Bhusawal TPS</v>
      </c>
      <c r="C1632" s="45" t="str">
        <f t="shared" si="583"/>
        <v>MERC/CAPEX/20172018/4267</v>
      </c>
      <c r="D1632" s="160">
        <f t="shared" si="583"/>
        <v>43006</v>
      </c>
      <c r="E1632" s="110">
        <f t="shared" si="583"/>
        <v>64.22</v>
      </c>
      <c r="F1632" s="109">
        <f t="shared" si="584"/>
        <v>64.498238246301369</v>
      </c>
      <c r="G1632" s="109">
        <f t="shared" si="585"/>
        <v>64.498238246301369</v>
      </c>
      <c r="H1632" s="110">
        <f t="shared" si="586"/>
        <v>0</v>
      </c>
      <c r="I1632" s="109">
        <f>'F4.2'!AB22</f>
        <v>0</v>
      </c>
      <c r="J1632" s="109">
        <f>'F4.2'!BA22</f>
        <v>0</v>
      </c>
      <c r="K1632" s="110"/>
      <c r="L1632" s="110"/>
      <c r="M1632" s="110">
        <f t="shared" si="591"/>
        <v>0</v>
      </c>
      <c r="N1632" s="110">
        <f t="shared" si="588"/>
        <v>0</v>
      </c>
      <c r="O1632" s="173">
        <f t="shared" si="589"/>
        <v>0</v>
      </c>
      <c r="P1632" s="174">
        <f t="shared" si="590"/>
        <v>0</v>
      </c>
    </row>
    <row r="1633" spans="1:16" ht="31.5" hidden="1" outlineLevel="1">
      <c r="A1633" s="177">
        <f t="shared" si="582"/>
        <v>10</v>
      </c>
      <c r="B1633" s="178" t="str">
        <f t="shared" si="581"/>
        <v>Augmentation of Ash Evacuation System &amp; Procurement of BCW Pump Motors at Bhusawal &amp; Khaperkheda TPS 500 MW Units</v>
      </c>
      <c r="C1633" s="40" t="str">
        <f t="shared" si="583"/>
        <v>MERC/CAPEX/20172018/4782</v>
      </c>
      <c r="D1633" s="159">
        <f t="shared" si="583"/>
        <v>43067</v>
      </c>
      <c r="E1633" s="109">
        <f t="shared" si="583"/>
        <v>17.439999999999998</v>
      </c>
      <c r="F1633" s="109">
        <f t="shared" si="584"/>
        <v>0</v>
      </c>
      <c r="G1633" s="109">
        <f t="shared" si="585"/>
        <v>0</v>
      </c>
      <c r="H1633" s="109">
        <f t="shared" si="586"/>
        <v>0</v>
      </c>
      <c r="I1633" s="109">
        <f>'F4.2'!AB23</f>
        <v>0</v>
      </c>
      <c r="J1633" s="109">
        <f>'F4.2'!BA23</f>
        <v>0</v>
      </c>
      <c r="K1633" s="109"/>
      <c r="L1633" s="109"/>
      <c r="M1633" s="109">
        <f t="shared" si="591"/>
        <v>0</v>
      </c>
      <c r="N1633" s="109">
        <f t="shared" si="588"/>
        <v>0</v>
      </c>
      <c r="O1633" s="173">
        <f t="shared" si="589"/>
        <v>0</v>
      </c>
      <c r="P1633" s="174">
        <f t="shared" si="590"/>
        <v>0</v>
      </c>
    </row>
    <row r="1634" spans="1:16" ht="31.5" hidden="1" outlineLevel="1">
      <c r="A1634" s="185">
        <f t="shared" si="582"/>
        <v>10.1</v>
      </c>
      <c r="B1634" s="186" t="str">
        <f t="shared" si="581"/>
        <v>Installation of standby Buffer Hopper parallel to existing pair of buffer hoppers</v>
      </c>
      <c r="C1634" s="45" t="str">
        <f t="shared" si="583"/>
        <v>MERC/CAPEX/20172018/4782</v>
      </c>
      <c r="D1634" s="160">
        <f t="shared" si="583"/>
        <v>43067</v>
      </c>
      <c r="E1634" s="110">
        <f t="shared" si="583"/>
        <v>11.5</v>
      </c>
      <c r="F1634" s="109">
        <f t="shared" si="584"/>
        <v>0</v>
      </c>
      <c r="G1634" s="109">
        <f t="shared" si="585"/>
        <v>0</v>
      </c>
      <c r="H1634" s="110">
        <f t="shared" si="586"/>
        <v>0</v>
      </c>
      <c r="I1634" s="109">
        <f>'F4.2'!AB24</f>
        <v>0</v>
      </c>
      <c r="J1634" s="109">
        <f>'F4.2'!BA24</f>
        <v>0</v>
      </c>
      <c r="K1634" s="110"/>
      <c r="L1634" s="110"/>
      <c r="M1634" s="110">
        <f t="shared" si="591"/>
        <v>0</v>
      </c>
      <c r="N1634" s="110">
        <f t="shared" si="588"/>
        <v>0</v>
      </c>
      <c r="O1634" s="173">
        <f t="shared" si="589"/>
        <v>0</v>
      </c>
      <c r="P1634" s="174">
        <f t="shared" si="590"/>
        <v>0</v>
      </c>
    </row>
    <row r="1635" spans="1:16" ht="31.5" hidden="1" outlineLevel="1">
      <c r="A1635" s="185">
        <f t="shared" si="582"/>
        <v>10.199999999999999</v>
      </c>
      <c r="B1635" s="186" t="str">
        <f t="shared" si="581"/>
        <v>Installation of additional vacuum pump for every two passes, near to intermediate hopper.</v>
      </c>
      <c r="C1635" s="45" t="str">
        <f t="shared" si="583"/>
        <v>MERC/CAPEX/20172018/4782</v>
      </c>
      <c r="D1635" s="160">
        <f t="shared" si="583"/>
        <v>43067</v>
      </c>
      <c r="E1635" s="110">
        <f t="shared" si="583"/>
        <v>0.6</v>
      </c>
      <c r="F1635" s="109">
        <f t="shared" si="584"/>
        <v>0</v>
      </c>
      <c r="G1635" s="109">
        <f t="shared" si="585"/>
        <v>0</v>
      </c>
      <c r="H1635" s="110">
        <f t="shared" si="586"/>
        <v>0</v>
      </c>
      <c r="I1635" s="109">
        <f>'F4.2'!AB25</f>
        <v>0</v>
      </c>
      <c r="J1635" s="109">
        <f>'F4.2'!BA25</f>
        <v>0</v>
      </c>
      <c r="K1635" s="110"/>
      <c r="L1635" s="110"/>
      <c r="M1635" s="110">
        <f t="shared" si="591"/>
        <v>0</v>
      </c>
      <c r="N1635" s="110">
        <f t="shared" si="588"/>
        <v>0</v>
      </c>
      <c r="O1635" s="173">
        <f t="shared" si="589"/>
        <v>0</v>
      </c>
      <c r="P1635" s="174">
        <f t="shared" si="590"/>
        <v>0</v>
      </c>
    </row>
    <row r="1636" spans="1:16" ht="63" hidden="1" outlineLevel="1">
      <c r="A1636" s="185">
        <f t="shared" si="582"/>
        <v>10.3</v>
      </c>
      <c r="B1636" s="186" t="str">
        <f t="shared" si="581"/>
        <v>Procurement of 02 Nos of M/s Torishima, Japan make, 350 KW, 6.6KV, Boiler Circulating Water (BCW) Pump Motors (without pump casing) with 02 lots of recommended Electrical &amp; C&amp;I spares for Bhusawal and Khaparkheda TPS 500MW.</v>
      </c>
      <c r="C1636" s="45" t="str">
        <f t="shared" si="583"/>
        <v>MERC/CAPEX/20172018/4782</v>
      </c>
      <c r="D1636" s="160">
        <f t="shared" si="583"/>
        <v>43067</v>
      </c>
      <c r="E1636" s="110">
        <f t="shared" si="583"/>
        <v>4.24</v>
      </c>
      <c r="F1636" s="109">
        <f t="shared" si="584"/>
        <v>4.6696428000000001</v>
      </c>
      <c r="G1636" s="109">
        <f t="shared" si="585"/>
        <v>4.6696428000000001</v>
      </c>
      <c r="H1636" s="110">
        <f t="shared" si="586"/>
        <v>0</v>
      </c>
      <c r="I1636" s="109">
        <f>'F4.2'!AB26</f>
        <v>0</v>
      </c>
      <c r="J1636" s="109">
        <f>'F4.2'!BA26</f>
        <v>0</v>
      </c>
      <c r="K1636" s="110"/>
      <c r="L1636" s="110"/>
      <c r="M1636" s="110">
        <f t="shared" si="591"/>
        <v>0</v>
      </c>
      <c r="N1636" s="110">
        <f t="shared" si="588"/>
        <v>0</v>
      </c>
      <c r="O1636" s="173">
        <f t="shared" si="589"/>
        <v>0</v>
      </c>
      <c r="P1636" s="174">
        <f t="shared" si="590"/>
        <v>0</v>
      </c>
    </row>
    <row r="1637" spans="1:16" ht="31.5" hidden="1" outlineLevel="1">
      <c r="A1637" s="185">
        <f t="shared" si="582"/>
        <v>10.4</v>
      </c>
      <c r="B1637" s="186" t="str">
        <f t="shared" si="581"/>
        <v>Procurement of complete ACVF drive module comprising of 2 Nos. of Supply and 3 Nos. of  Inverter modules for GEHO pumps</v>
      </c>
      <c r="C1637" s="45" t="str">
        <f t="shared" si="583"/>
        <v>MERC/CAPEX/20172018/4782</v>
      </c>
      <c r="D1637" s="160">
        <f t="shared" si="583"/>
        <v>43067</v>
      </c>
      <c r="E1637" s="110">
        <f t="shared" si="583"/>
        <v>0.95</v>
      </c>
      <c r="F1637" s="109">
        <f t="shared" si="584"/>
        <v>0.92864275500000004</v>
      </c>
      <c r="G1637" s="109">
        <f t="shared" si="585"/>
        <v>0.92864275500000004</v>
      </c>
      <c r="H1637" s="110">
        <f t="shared" si="586"/>
        <v>0</v>
      </c>
      <c r="I1637" s="109">
        <f>'F4.2'!AB27</f>
        <v>0</v>
      </c>
      <c r="J1637" s="109">
        <f>'F4.2'!BA27</f>
        <v>0</v>
      </c>
      <c r="K1637" s="110"/>
      <c r="L1637" s="110"/>
      <c r="M1637" s="110">
        <f t="shared" si="591"/>
        <v>0</v>
      </c>
      <c r="N1637" s="110">
        <f t="shared" si="588"/>
        <v>0</v>
      </c>
      <c r="O1637" s="173">
        <f t="shared" si="589"/>
        <v>0</v>
      </c>
      <c r="P1637" s="174">
        <f t="shared" si="590"/>
        <v>0</v>
      </c>
    </row>
    <row r="1638" spans="1:16" ht="31.5" hidden="1" outlineLevel="1">
      <c r="A1638" s="185">
        <f t="shared" si="582"/>
        <v>10.5</v>
      </c>
      <c r="B1638" s="186" t="str">
        <f t="shared" si="581"/>
        <v>Supply, erection and commissioning of 24VDC, 100A Float &amp; Float cum Boost Battery Charger with 325Ah Battery Bank for CWPH at BTPS 2x500 MW.</v>
      </c>
      <c r="C1638" s="45" t="str">
        <f t="shared" si="583"/>
        <v>MERC/CAPEX/20172018/4782</v>
      </c>
      <c r="D1638" s="160">
        <f t="shared" si="583"/>
        <v>43067</v>
      </c>
      <c r="E1638" s="110">
        <f t="shared" si="583"/>
        <v>0.15</v>
      </c>
      <c r="F1638" s="109">
        <f t="shared" si="584"/>
        <v>0.157884</v>
      </c>
      <c r="G1638" s="109">
        <f t="shared" si="585"/>
        <v>0.157884</v>
      </c>
      <c r="H1638" s="110">
        <f t="shared" si="586"/>
        <v>0</v>
      </c>
      <c r="I1638" s="109">
        <f>'F4.2'!AB28</f>
        <v>0</v>
      </c>
      <c r="J1638" s="109">
        <f>'F4.2'!BA28</f>
        <v>0</v>
      </c>
      <c r="K1638" s="110"/>
      <c r="L1638" s="110"/>
      <c r="M1638" s="110">
        <f t="shared" si="591"/>
        <v>0</v>
      </c>
      <c r="N1638" s="110">
        <f t="shared" si="588"/>
        <v>0</v>
      </c>
      <c r="O1638" s="173">
        <f t="shared" si="589"/>
        <v>0</v>
      </c>
      <c r="P1638" s="174">
        <f t="shared" si="590"/>
        <v>0</v>
      </c>
    </row>
    <row r="1639" spans="1:16" ht="15.75" hidden="1" outlineLevel="1">
      <c r="A1639" s="185">
        <f t="shared" si="582"/>
        <v>0</v>
      </c>
      <c r="B1639" s="186" t="str">
        <f t="shared" si="581"/>
        <v xml:space="preserve">IDC </v>
      </c>
      <c r="C1639" s="45" t="str">
        <f t="shared" si="583"/>
        <v>MERC/CAPEX/20172018/4782</v>
      </c>
      <c r="D1639" s="160">
        <f t="shared" si="583"/>
        <v>43067</v>
      </c>
      <c r="E1639" s="110">
        <f t="shared" si="583"/>
        <v>0</v>
      </c>
      <c r="F1639" s="109">
        <f t="shared" si="584"/>
        <v>0</v>
      </c>
      <c r="G1639" s="109">
        <f t="shared" si="585"/>
        <v>0</v>
      </c>
      <c r="H1639" s="110">
        <f t="shared" si="586"/>
        <v>0</v>
      </c>
      <c r="I1639" s="109">
        <f>'F4.2'!AB29</f>
        <v>0</v>
      </c>
      <c r="J1639" s="109">
        <f>'F4.2'!BA29</f>
        <v>0</v>
      </c>
      <c r="K1639" s="110"/>
      <c r="L1639" s="110"/>
      <c r="M1639" s="110">
        <f t="shared" si="591"/>
        <v>0</v>
      </c>
      <c r="N1639" s="110">
        <f t="shared" si="588"/>
        <v>0</v>
      </c>
      <c r="O1639" s="173">
        <f t="shared" si="589"/>
        <v>0</v>
      </c>
      <c r="P1639" s="174">
        <f t="shared" si="590"/>
        <v>0</v>
      </c>
    </row>
    <row r="1640" spans="1:16" ht="15.75" hidden="1" outlineLevel="1">
      <c r="A1640" s="177">
        <f t="shared" si="582"/>
        <v>11</v>
      </c>
      <c r="B1640" s="178" t="str">
        <f t="shared" si="581"/>
        <v>Various schemes for renovation of colony at Bhusawal TPS</v>
      </c>
      <c r="C1640" s="40" t="str">
        <f t="shared" ref="C1640:E1659" si="592">C1410</f>
        <v>MERC/CAPEX/20172018/0221</v>
      </c>
      <c r="D1640" s="159">
        <f t="shared" si="592"/>
        <v>43143</v>
      </c>
      <c r="E1640" s="109">
        <f t="shared" si="592"/>
        <v>19.334125999999998</v>
      </c>
      <c r="F1640" s="109">
        <f t="shared" si="584"/>
        <v>0</v>
      </c>
      <c r="G1640" s="109">
        <f t="shared" si="585"/>
        <v>0</v>
      </c>
      <c r="H1640" s="109">
        <f t="shared" si="586"/>
        <v>0</v>
      </c>
      <c r="I1640" s="109">
        <f>'F4.2'!AB30</f>
        <v>0</v>
      </c>
      <c r="J1640" s="109">
        <f>'F4.2'!BA30</f>
        <v>0</v>
      </c>
      <c r="K1640" s="109"/>
      <c r="L1640" s="109"/>
      <c r="M1640" s="109">
        <f t="shared" si="591"/>
        <v>0</v>
      </c>
      <c r="N1640" s="109">
        <f t="shared" si="588"/>
        <v>0</v>
      </c>
      <c r="O1640" s="173">
        <f t="shared" si="589"/>
        <v>0</v>
      </c>
      <c r="P1640" s="174">
        <f t="shared" si="590"/>
        <v>0</v>
      </c>
    </row>
    <row r="1641" spans="1:16" ht="15.75" hidden="1" outlineLevel="1">
      <c r="A1641" s="185">
        <f t="shared" si="582"/>
        <v>11.1</v>
      </c>
      <c r="B1641" s="186" t="str">
        <f t="shared" si="581"/>
        <v>Renovation of staff quarters &amp; related work at BTPS Deepnagar</v>
      </c>
      <c r="C1641" s="45" t="str">
        <f t="shared" si="592"/>
        <v>MERC/CAPEX/20172018/0221</v>
      </c>
      <c r="D1641" s="160">
        <f t="shared" si="592"/>
        <v>43143</v>
      </c>
      <c r="E1641" s="110">
        <f t="shared" si="592"/>
        <v>7.0209999999999999</v>
      </c>
      <c r="F1641" s="109">
        <f t="shared" si="584"/>
        <v>5.45837182</v>
      </c>
      <c r="G1641" s="109">
        <f t="shared" si="585"/>
        <v>5.45837182</v>
      </c>
      <c r="H1641" s="110">
        <f t="shared" si="586"/>
        <v>0</v>
      </c>
      <c r="I1641" s="109">
        <f>'F4.2'!AB31</f>
        <v>0</v>
      </c>
      <c r="J1641" s="109">
        <f>'F4.2'!BA31</f>
        <v>0</v>
      </c>
      <c r="K1641" s="110"/>
      <c r="L1641" s="110"/>
      <c r="M1641" s="110">
        <f t="shared" si="591"/>
        <v>0</v>
      </c>
      <c r="N1641" s="110">
        <f t="shared" si="588"/>
        <v>0</v>
      </c>
      <c r="O1641" s="173">
        <f t="shared" si="589"/>
        <v>0</v>
      </c>
      <c r="P1641" s="174">
        <f t="shared" si="590"/>
        <v>0</v>
      </c>
    </row>
    <row r="1642" spans="1:16" ht="15.75" hidden="1" outlineLevel="1">
      <c r="A1642" s="185">
        <f t="shared" si="582"/>
        <v>11.2</v>
      </c>
      <c r="B1642" s="186" t="str">
        <f t="shared" si="581"/>
        <v>Colony Internal Roads at BTPS, Deepnagar</v>
      </c>
      <c r="C1642" s="45" t="str">
        <f t="shared" si="592"/>
        <v>MERC/CAPEX/20172018/0221</v>
      </c>
      <c r="D1642" s="160">
        <f t="shared" si="592"/>
        <v>43143</v>
      </c>
      <c r="E1642" s="110">
        <f t="shared" si="592"/>
        <v>3.85</v>
      </c>
      <c r="F1642" s="109">
        <f t="shared" si="584"/>
        <v>3.2500731940000001</v>
      </c>
      <c r="G1642" s="109">
        <f t="shared" si="585"/>
        <v>3.2514022229999999</v>
      </c>
      <c r="H1642" s="110">
        <f t="shared" si="586"/>
        <v>-1.3290289999998706E-3</v>
      </c>
      <c r="I1642" s="109">
        <f>'F4.2'!AB32</f>
        <v>0</v>
      </c>
      <c r="J1642" s="109">
        <f>'F4.2'!BA32</f>
        <v>0</v>
      </c>
      <c r="K1642" s="110"/>
      <c r="L1642" s="110"/>
      <c r="M1642" s="110">
        <f t="shared" si="591"/>
        <v>0</v>
      </c>
      <c r="N1642" s="110">
        <f t="shared" si="588"/>
        <v>-1.3290289999998706E-3</v>
      </c>
      <c r="O1642" s="173">
        <f t="shared" si="589"/>
        <v>0</v>
      </c>
      <c r="P1642" s="174">
        <f t="shared" si="590"/>
        <v>0</v>
      </c>
    </row>
    <row r="1643" spans="1:16" ht="15.75" hidden="1" outlineLevel="1">
      <c r="A1643" s="185">
        <f t="shared" si="582"/>
        <v>11.3</v>
      </c>
      <c r="B1643" s="186" t="str">
        <f t="shared" si="581"/>
        <v>Water supply , sanitary &amp; drainage works at BTPS, Deepnagar</v>
      </c>
      <c r="C1643" s="45" t="str">
        <f t="shared" si="592"/>
        <v>MERC/CAPEX/20172018/0221</v>
      </c>
      <c r="D1643" s="160">
        <f t="shared" si="592"/>
        <v>43143</v>
      </c>
      <c r="E1643" s="110">
        <f t="shared" si="592"/>
        <v>7.3</v>
      </c>
      <c r="F1643" s="109">
        <f t="shared" si="584"/>
        <v>5.8360794</v>
      </c>
      <c r="G1643" s="109">
        <f t="shared" si="585"/>
        <v>5.8108501159999992</v>
      </c>
      <c r="H1643" s="110">
        <f t="shared" si="586"/>
        <v>2.5229284000000796E-2</v>
      </c>
      <c r="I1643" s="109">
        <f>'F4.2'!AB33</f>
        <v>0</v>
      </c>
      <c r="J1643" s="109">
        <f>'F4.2'!BA33</f>
        <v>0</v>
      </c>
      <c r="K1643" s="110"/>
      <c r="L1643" s="110"/>
      <c r="M1643" s="110">
        <f t="shared" si="591"/>
        <v>0</v>
      </c>
      <c r="N1643" s="110">
        <f t="shared" si="588"/>
        <v>2.5229284000000796E-2</v>
      </c>
      <c r="O1643" s="173">
        <f t="shared" si="589"/>
        <v>0</v>
      </c>
      <c r="P1643" s="174">
        <f t="shared" si="590"/>
        <v>0</v>
      </c>
    </row>
    <row r="1644" spans="1:16" ht="15.75" hidden="1" outlineLevel="1">
      <c r="A1644" s="185">
        <f t="shared" si="582"/>
        <v>11.4</v>
      </c>
      <c r="B1644" s="186" t="str">
        <f t="shared" si="581"/>
        <v>Plinth protection to existing buildings at BTPS, Deepnagar</v>
      </c>
      <c r="C1644" s="45" t="str">
        <f t="shared" si="592"/>
        <v>MERC/CAPEX/20172018/0221</v>
      </c>
      <c r="D1644" s="160">
        <f t="shared" si="592"/>
        <v>43143</v>
      </c>
      <c r="E1644" s="110">
        <f t="shared" si="592"/>
        <v>1.1631259999999999</v>
      </c>
      <c r="F1644" s="109">
        <f t="shared" si="584"/>
        <v>0.91823160000000004</v>
      </c>
      <c r="G1644" s="109">
        <f t="shared" si="585"/>
        <v>0.91823162200000008</v>
      </c>
      <c r="H1644" s="110">
        <f t="shared" si="586"/>
        <v>-2.2000000043931323E-8</v>
      </c>
      <c r="I1644" s="109">
        <f>'F4.2'!AB34</f>
        <v>0</v>
      </c>
      <c r="J1644" s="109">
        <f>'F4.2'!BA34</f>
        <v>0</v>
      </c>
      <c r="K1644" s="110"/>
      <c r="L1644" s="110"/>
      <c r="M1644" s="110">
        <f t="shared" si="591"/>
        <v>0</v>
      </c>
      <c r="N1644" s="110">
        <f t="shared" si="588"/>
        <v>-2.2000000043931323E-8</v>
      </c>
      <c r="O1644" s="173">
        <f t="shared" si="589"/>
        <v>0</v>
      </c>
      <c r="P1644" s="174">
        <f t="shared" si="590"/>
        <v>0</v>
      </c>
    </row>
    <row r="1645" spans="1:16" ht="47.25" hidden="1" outlineLevel="1">
      <c r="A1645" s="177">
        <f t="shared" si="582"/>
        <v>12</v>
      </c>
      <c r="B1645" s="178" t="str">
        <f t="shared" si="581"/>
        <v>Pipeline from River Water Pump House (RWPH) to aquaduct over Bhogawati River and Other allied power house road works under DPR scheme at BTPS, Bhusawal</v>
      </c>
      <c r="C1645" s="40" t="str">
        <f t="shared" si="592"/>
        <v>MERC/CAPEX/2018-2019/0104</v>
      </c>
      <c r="D1645" s="159">
        <f t="shared" si="592"/>
        <v>43559</v>
      </c>
      <c r="E1645" s="109">
        <f t="shared" si="592"/>
        <v>13.1172</v>
      </c>
      <c r="F1645" s="109">
        <f t="shared" si="584"/>
        <v>0</v>
      </c>
      <c r="G1645" s="109">
        <f t="shared" si="585"/>
        <v>0</v>
      </c>
      <c r="H1645" s="109">
        <f t="shared" si="586"/>
        <v>0</v>
      </c>
      <c r="I1645" s="109">
        <f>'F4.2'!AB35</f>
        <v>0</v>
      </c>
      <c r="J1645" s="109">
        <f>'F4.2'!BA35</f>
        <v>0</v>
      </c>
      <c r="K1645" s="109"/>
      <c r="L1645" s="109"/>
      <c r="M1645" s="109">
        <f t="shared" si="591"/>
        <v>0</v>
      </c>
      <c r="N1645" s="109">
        <f t="shared" si="588"/>
        <v>0</v>
      </c>
      <c r="O1645" s="173">
        <f t="shared" si="589"/>
        <v>0</v>
      </c>
      <c r="P1645" s="174">
        <f t="shared" si="590"/>
        <v>0</v>
      </c>
    </row>
    <row r="1646" spans="1:16" ht="47.25" hidden="1" outlineLevel="1">
      <c r="A1646" s="263">
        <f t="shared" si="582"/>
        <v>12.1</v>
      </c>
      <c r="B1646" s="264" t="str">
        <f t="shared" si="581"/>
        <v>Providing supplying laying, jointing, testing and commissioning of 1650 mm Ø ID 8 mm thick M.S. pipeline for raw water supply from RWPH to aquaduct over Bhogawati river at, BTPS, Bhusawal.</v>
      </c>
      <c r="C1646" s="45" t="str">
        <f t="shared" si="592"/>
        <v>MERC/CAPEX/2018-2019/0104</v>
      </c>
      <c r="D1646" s="160">
        <f t="shared" si="592"/>
        <v>43559</v>
      </c>
      <c r="E1646" s="110">
        <f t="shared" si="592"/>
        <v>7.2569999999999997</v>
      </c>
      <c r="F1646" s="109">
        <f t="shared" si="584"/>
        <v>0</v>
      </c>
      <c r="G1646" s="109">
        <f t="shared" si="585"/>
        <v>0</v>
      </c>
      <c r="H1646" s="110">
        <f t="shared" si="586"/>
        <v>0</v>
      </c>
      <c r="I1646" s="109">
        <f>'F4.2'!AB36</f>
        <v>0</v>
      </c>
      <c r="J1646" s="109">
        <f>'F4.2'!BA36</f>
        <v>0</v>
      </c>
      <c r="K1646" s="110"/>
      <c r="L1646" s="110"/>
      <c r="M1646" s="110">
        <f t="shared" si="591"/>
        <v>0</v>
      </c>
      <c r="N1646" s="110">
        <f t="shared" si="588"/>
        <v>0</v>
      </c>
      <c r="O1646" s="173">
        <f t="shared" si="589"/>
        <v>0</v>
      </c>
      <c r="P1646" s="174">
        <f t="shared" si="590"/>
        <v>0</v>
      </c>
    </row>
    <row r="1647" spans="1:16" ht="31.5" hidden="1" outlineLevel="1">
      <c r="A1647" s="263">
        <f t="shared" si="582"/>
        <v>12.2</v>
      </c>
      <c r="B1647" s="264" t="str">
        <f t="shared" si="581"/>
        <v>Construction of WBM and Bituminous road along inlet &amp; outlet canals and concreate road along periphery of Major store at BTPS, Bhusawal.</v>
      </c>
      <c r="C1647" s="45" t="str">
        <f t="shared" si="592"/>
        <v>MERC/CAPEX/2018-2019/0104</v>
      </c>
      <c r="D1647" s="160">
        <f t="shared" si="592"/>
        <v>43559</v>
      </c>
      <c r="E1647" s="110">
        <f t="shared" si="592"/>
        <v>4.22</v>
      </c>
      <c r="F1647" s="109">
        <f t="shared" si="584"/>
        <v>3.8304708600000001</v>
      </c>
      <c r="G1647" s="109">
        <f t="shared" si="585"/>
        <v>3.8304708869999997</v>
      </c>
      <c r="H1647" s="110">
        <f t="shared" si="586"/>
        <v>-2.6999999569454758E-8</v>
      </c>
      <c r="I1647" s="109">
        <f>'F4.2'!AB37</f>
        <v>0</v>
      </c>
      <c r="J1647" s="109">
        <f>'F4.2'!BA37</f>
        <v>0</v>
      </c>
      <c r="K1647" s="110"/>
      <c r="L1647" s="110"/>
      <c r="M1647" s="110">
        <f t="shared" si="591"/>
        <v>0</v>
      </c>
      <c r="N1647" s="110">
        <f t="shared" si="588"/>
        <v>-2.6999999569454758E-8</v>
      </c>
      <c r="O1647" s="173">
        <f t="shared" si="589"/>
        <v>0</v>
      </c>
      <c r="P1647" s="174">
        <f t="shared" si="590"/>
        <v>0</v>
      </c>
    </row>
    <row r="1648" spans="1:16" ht="31.5" hidden="1" outlineLevel="1">
      <c r="A1648" s="185">
        <f t="shared" si="582"/>
        <v>12.3</v>
      </c>
      <c r="B1648" s="186" t="str">
        <f t="shared" si="581"/>
        <v>Work of construction of self-supporting steel roofing system for a major store godown shed of span 25M at BTPS, Deepnagar.</v>
      </c>
      <c r="C1648" s="45" t="str">
        <f t="shared" si="592"/>
        <v>MERC/CAPEX/2018-2019/0104</v>
      </c>
      <c r="D1648" s="160">
        <f t="shared" si="592"/>
        <v>43559</v>
      </c>
      <c r="E1648" s="110">
        <f t="shared" si="592"/>
        <v>1.6401999999999999</v>
      </c>
      <c r="F1648" s="109">
        <f t="shared" si="584"/>
        <v>0.27</v>
      </c>
      <c r="G1648" s="109">
        <f t="shared" si="585"/>
        <v>1.6376399460000002</v>
      </c>
      <c r="H1648" s="110">
        <f t="shared" si="586"/>
        <v>-1.3676399460000002</v>
      </c>
      <c r="I1648" s="109">
        <f>'F4.2'!AB38</f>
        <v>0</v>
      </c>
      <c r="J1648" s="109">
        <f>'F4.2'!BA38</f>
        <v>0</v>
      </c>
      <c r="K1648" s="110"/>
      <c r="L1648" s="110"/>
      <c r="M1648" s="110">
        <f t="shared" si="591"/>
        <v>0</v>
      </c>
      <c r="N1648" s="110">
        <f t="shared" si="588"/>
        <v>-1.3676399460000002</v>
      </c>
      <c r="O1648" s="173">
        <f t="shared" si="589"/>
        <v>0</v>
      </c>
      <c r="P1648" s="174">
        <f t="shared" si="590"/>
        <v>0</v>
      </c>
    </row>
    <row r="1649" spans="1:16" ht="15.75" hidden="1" outlineLevel="1">
      <c r="A1649" s="263">
        <f t="shared" si="582"/>
        <v>0</v>
      </c>
      <c r="B1649" s="264" t="str">
        <f t="shared" si="581"/>
        <v>IDC</v>
      </c>
      <c r="C1649" s="45" t="str">
        <f t="shared" si="592"/>
        <v>MERC/CAPEX/2018-2019/0104</v>
      </c>
      <c r="D1649" s="160">
        <f t="shared" si="592"/>
        <v>43559</v>
      </c>
      <c r="E1649" s="110">
        <f t="shared" si="592"/>
        <v>0</v>
      </c>
      <c r="F1649" s="109">
        <f t="shared" si="584"/>
        <v>0.14917520000000001</v>
      </c>
      <c r="G1649" s="109">
        <f t="shared" si="585"/>
        <v>0.14917520000000001</v>
      </c>
      <c r="H1649" s="110">
        <f t="shared" si="586"/>
        <v>0</v>
      </c>
      <c r="I1649" s="109">
        <f>'F4.2'!AB39</f>
        <v>0</v>
      </c>
      <c r="J1649" s="109">
        <f>'F4.2'!BA39</f>
        <v>0</v>
      </c>
      <c r="K1649" s="110"/>
      <c r="L1649" s="110"/>
      <c r="M1649" s="110">
        <f t="shared" si="591"/>
        <v>0</v>
      </c>
      <c r="N1649" s="110">
        <f t="shared" si="588"/>
        <v>0</v>
      </c>
      <c r="O1649" s="173">
        <f t="shared" si="589"/>
        <v>0</v>
      </c>
      <c r="P1649" s="174">
        <f t="shared" si="590"/>
        <v>0</v>
      </c>
    </row>
    <row r="1650" spans="1:16" ht="47.25" hidden="1" outlineLevel="1">
      <c r="A1650" s="177">
        <f t="shared" si="582"/>
        <v>13</v>
      </c>
      <c r="B1650" s="178" t="str">
        <f t="shared" ref="B1650:B1681" si="593">B1420</f>
        <v>Supply, erection, commissioning &amp; site testing of 220 V, 2035 AH, Station Battery Sets (4 Nos.) and 24 V, 2250 AH, SG/TG &amp; BOP Battery Sets (8 Nos.) for U# 4 &amp; 5 along with accessories at 2 x 500 MW BTPS, Bhusawal</v>
      </c>
      <c r="C1650" s="40" t="str">
        <f t="shared" si="592"/>
        <v>MERC/CAPEX/2017-2018/1226</v>
      </c>
      <c r="D1650" s="159">
        <f t="shared" si="592"/>
        <v>43322</v>
      </c>
      <c r="E1650" s="109">
        <f t="shared" si="592"/>
        <v>11.59</v>
      </c>
      <c r="F1650" s="109">
        <f t="shared" si="584"/>
        <v>0</v>
      </c>
      <c r="G1650" s="109">
        <f t="shared" si="585"/>
        <v>0</v>
      </c>
      <c r="H1650" s="109">
        <f t="shared" si="586"/>
        <v>0</v>
      </c>
      <c r="I1650" s="109">
        <f>'F4.2'!AB40</f>
        <v>0</v>
      </c>
      <c r="J1650" s="109">
        <f>'F4.2'!BA40</f>
        <v>0</v>
      </c>
      <c r="K1650" s="109"/>
      <c r="L1650" s="109"/>
      <c r="M1650" s="109">
        <f t="shared" si="591"/>
        <v>0</v>
      </c>
      <c r="N1650" s="109">
        <f t="shared" si="588"/>
        <v>0</v>
      </c>
      <c r="O1650" s="173">
        <f t="shared" si="589"/>
        <v>0</v>
      </c>
      <c r="P1650" s="174">
        <f t="shared" si="590"/>
        <v>0</v>
      </c>
    </row>
    <row r="1651" spans="1:16" ht="47.25" hidden="1" outlineLevel="1">
      <c r="A1651" s="185">
        <f t="shared" si="582"/>
        <v>13.1</v>
      </c>
      <c r="B1651" s="186" t="str">
        <f t="shared" si="593"/>
        <v>Supply, erection, commissioning &amp; site testing of 220V, 2035 AH Station Battery Sets (02 Nos.) and 24V, 2250AH, SG/TG &amp; BOP Battery Set (04 Nos.) along with accessories for Unit No.5 at BTPS 2x500MW.</v>
      </c>
      <c r="C1651" s="45" t="str">
        <f t="shared" si="592"/>
        <v>MERC/CAPEX/2017-2018/1226</v>
      </c>
      <c r="D1651" s="160">
        <f t="shared" si="592"/>
        <v>43322</v>
      </c>
      <c r="E1651" s="110">
        <f t="shared" si="592"/>
        <v>5.7949999999999999</v>
      </c>
      <c r="F1651" s="109">
        <f t="shared" si="584"/>
        <v>6.3739579500000003</v>
      </c>
      <c r="G1651" s="109">
        <f t="shared" si="585"/>
        <v>6.3739579500000003</v>
      </c>
      <c r="H1651" s="110">
        <f t="shared" si="586"/>
        <v>0</v>
      </c>
      <c r="I1651" s="109">
        <f>'F4.2'!AB41</f>
        <v>0</v>
      </c>
      <c r="J1651" s="109">
        <f>'F4.2'!BA41</f>
        <v>0</v>
      </c>
      <c r="K1651" s="110"/>
      <c r="L1651" s="110"/>
      <c r="M1651" s="110">
        <f t="shared" si="591"/>
        <v>0</v>
      </c>
      <c r="N1651" s="110">
        <f t="shared" si="588"/>
        <v>0</v>
      </c>
      <c r="O1651" s="173">
        <f t="shared" si="589"/>
        <v>0</v>
      </c>
      <c r="P1651" s="174">
        <f t="shared" si="590"/>
        <v>0</v>
      </c>
    </row>
    <row r="1652" spans="1:16" ht="47.25" hidden="1" outlineLevel="1">
      <c r="A1652" s="185">
        <f t="shared" ref="A1652:A1683" si="594">A1422</f>
        <v>13.2</v>
      </c>
      <c r="B1652" s="186" t="str">
        <f t="shared" si="593"/>
        <v>Supply, erection, commissioning &amp; site testing of 220V, 2035 AH Station Battery Sets (02 Nos.) and 24V, 2250AH, SG/TG &amp; BOP Battery Set (04 Nos.) along with accessories for Unit No.4 at BTPS 2x500MW.</v>
      </c>
      <c r="C1652" s="45" t="str">
        <f t="shared" si="592"/>
        <v>MERC/CAPEX/2017-2018/1226</v>
      </c>
      <c r="D1652" s="160">
        <f t="shared" si="592"/>
        <v>43322</v>
      </c>
      <c r="E1652" s="110">
        <f t="shared" si="592"/>
        <v>5.7949999999999999</v>
      </c>
      <c r="F1652" s="109">
        <f t="shared" ref="F1652:F1683" si="595">F1422+I1422</f>
        <v>6.3227326000000001</v>
      </c>
      <c r="G1652" s="109">
        <f t="shared" ref="G1652:G1683" si="596">G1422+M1422</f>
        <v>6.3227326000000001</v>
      </c>
      <c r="H1652" s="110">
        <f t="shared" si="586"/>
        <v>0</v>
      </c>
      <c r="I1652" s="109">
        <f>'F4.2'!AB42</f>
        <v>0</v>
      </c>
      <c r="J1652" s="109">
        <f>'F4.2'!BA42</f>
        <v>0</v>
      </c>
      <c r="K1652" s="110"/>
      <c r="L1652" s="110"/>
      <c r="M1652" s="110">
        <f t="shared" si="591"/>
        <v>0</v>
      </c>
      <c r="N1652" s="110">
        <f t="shared" si="588"/>
        <v>0</v>
      </c>
      <c r="O1652" s="173">
        <f t="shared" si="589"/>
        <v>0</v>
      </c>
      <c r="P1652" s="174">
        <f t="shared" si="590"/>
        <v>0</v>
      </c>
    </row>
    <row r="1653" spans="1:16" ht="31.5" hidden="1" outlineLevel="1">
      <c r="A1653" s="177">
        <f t="shared" si="594"/>
        <v>15</v>
      </c>
      <c r="B1653" s="178" t="str">
        <f t="shared" si="593"/>
        <v>Flue Gas Desulphurization (FGD) System for 500 MW Units (Total 8 Nos) of MSPGCL</v>
      </c>
      <c r="C1653" s="40" t="str">
        <f t="shared" si="592"/>
        <v>MERC/CAPEX/2020-2021/WFH/SBR/45</v>
      </c>
      <c r="D1653" s="159">
        <f t="shared" si="592"/>
        <v>44232</v>
      </c>
      <c r="E1653" s="109">
        <f t="shared" si="592"/>
        <v>869.5</v>
      </c>
      <c r="F1653" s="109">
        <f t="shared" si="595"/>
        <v>0</v>
      </c>
      <c r="G1653" s="109">
        <f t="shared" si="596"/>
        <v>0</v>
      </c>
      <c r="H1653" s="109">
        <f t="shared" si="586"/>
        <v>0</v>
      </c>
      <c r="I1653" s="109">
        <f>'F4.2'!AB43</f>
        <v>0</v>
      </c>
      <c r="J1653" s="109">
        <f>'F4.2'!BA43</f>
        <v>0</v>
      </c>
      <c r="K1653" s="109"/>
      <c r="L1653" s="109"/>
      <c r="M1653" s="109">
        <f t="shared" si="591"/>
        <v>0</v>
      </c>
      <c r="N1653" s="109">
        <f t="shared" si="588"/>
        <v>0</v>
      </c>
      <c r="O1653" s="173">
        <f t="shared" si="589"/>
        <v>0</v>
      </c>
      <c r="P1653" s="174">
        <f t="shared" si="590"/>
        <v>0</v>
      </c>
    </row>
    <row r="1654" spans="1:16" ht="31.5" hidden="1" outlineLevel="1">
      <c r="A1654" s="194">
        <f t="shared" si="594"/>
        <v>15.1</v>
      </c>
      <c r="B1654" s="195" t="str">
        <f t="shared" si="593"/>
        <v>Flue Gas Desulphurization (FGD) System for Bhusawal Unit 4-5</v>
      </c>
      <c r="C1654" s="49" t="str">
        <f t="shared" si="592"/>
        <v>MERC/CAPEX/2020-2021/WFH/SBR/45</v>
      </c>
      <c r="D1654" s="160">
        <f t="shared" si="592"/>
        <v>44232</v>
      </c>
      <c r="E1654" s="111">
        <f t="shared" si="592"/>
        <v>830.4</v>
      </c>
      <c r="F1654" s="109">
        <f t="shared" si="595"/>
        <v>849.16000000000008</v>
      </c>
      <c r="G1654" s="109">
        <f t="shared" si="596"/>
        <v>849.16000000000008</v>
      </c>
      <c r="H1654" s="111">
        <f t="shared" si="586"/>
        <v>0</v>
      </c>
      <c r="I1654" s="109">
        <f>'F4.2'!AB44</f>
        <v>0</v>
      </c>
      <c r="J1654" s="109">
        <f>'F4.2'!BA44</f>
        <v>0</v>
      </c>
      <c r="K1654" s="111"/>
      <c r="L1654" s="111"/>
      <c r="M1654" s="111">
        <f t="shared" si="591"/>
        <v>0</v>
      </c>
      <c r="N1654" s="111">
        <f t="shared" si="588"/>
        <v>0</v>
      </c>
      <c r="O1654" s="173">
        <f t="shared" si="589"/>
        <v>0</v>
      </c>
      <c r="P1654" s="174">
        <f t="shared" si="590"/>
        <v>0</v>
      </c>
    </row>
    <row r="1655" spans="1:16" ht="31.5" hidden="1" outlineLevel="1">
      <c r="A1655" s="194">
        <f t="shared" si="594"/>
        <v>0</v>
      </c>
      <c r="B1655" s="199" t="str">
        <f t="shared" si="593"/>
        <v>IDC</v>
      </c>
      <c r="C1655" s="49" t="str">
        <f t="shared" si="592"/>
        <v>MERC/CAPEX/2020-2021/WFH/SBR/45</v>
      </c>
      <c r="D1655" s="160">
        <f t="shared" si="592"/>
        <v>44232</v>
      </c>
      <c r="E1655" s="111">
        <f t="shared" si="592"/>
        <v>39.1</v>
      </c>
      <c r="F1655" s="109">
        <f t="shared" si="595"/>
        <v>0</v>
      </c>
      <c r="G1655" s="109">
        <f t="shared" si="596"/>
        <v>0</v>
      </c>
      <c r="H1655" s="111">
        <f t="shared" si="586"/>
        <v>0</v>
      </c>
      <c r="I1655" s="109">
        <f>'F4.2'!AB45</f>
        <v>0</v>
      </c>
      <c r="J1655" s="109">
        <f>'F4.2'!BA45</f>
        <v>0</v>
      </c>
      <c r="K1655" s="111"/>
      <c r="L1655" s="111"/>
      <c r="M1655" s="111">
        <f t="shared" si="591"/>
        <v>0</v>
      </c>
      <c r="N1655" s="111">
        <f t="shared" si="588"/>
        <v>0</v>
      </c>
      <c r="O1655" s="173">
        <f t="shared" si="589"/>
        <v>0</v>
      </c>
      <c r="P1655" s="174">
        <f t="shared" si="590"/>
        <v>0</v>
      </c>
    </row>
    <row r="1656" spans="1:16" ht="31.5" hidden="1" outlineLevel="1">
      <c r="A1656" s="177">
        <f t="shared" si="594"/>
        <v>16</v>
      </c>
      <c r="B1656" s="178" t="str">
        <f t="shared" si="593"/>
        <v>Procurement of two BFP Cartridges &amp; one rotor of Turbine driven BFP &amp; at 500MW BTPS, Bhusawal</v>
      </c>
      <c r="C1656" s="40" t="str">
        <f t="shared" si="592"/>
        <v>MERC/CAPEX/2020-2021/WFO/SBR/49</v>
      </c>
      <c r="D1656" s="159">
        <f t="shared" si="592"/>
        <v>44263</v>
      </c>
      <c r="E1656" s="109">
        <f t="shared" si="592"/>
        <v>10.520000000000001</v>
      </c>
      <c r="F1656" s="109">
        <f t="shared" si="595"/>
        <v>0</v>
      </c>
      <c r="G1656" s="109">
        <f t="shared" si="596"/>
        <v>0</v>
      </c>
      <c r="H1656" s="109">
        <f t="shared" si="586"/>
        <v>0</v>
      </c>
      <c r="I1656" s="109">
        <f>'F4.2'!AB46</f>
        <v>0</v>
      </c>
      <c r="J1656" s="109">
        <f>'F4.2'!BA46</f>
        <v>0</v>
      </c>
      <c r="K1656" s="109"/>
      <c r="L1656" s="109"/>
      <c r="M1656" s="109">
        <f t="shared" si="591"/>
        <v>0</v>
      </c>
      <c r="N1656" s="109">
        <f t="shared" si="588"/>
        <v>0</v>
      </c>
      <c r="O1656" s="173">
        <f t="shared" si="589"/>
        <v>0</v>
      </c>
      <c r="P1656" s="174">
        <f t="shared" si="590"/>
        <v>0</v>
      </c>
    </row>
    <row r="1657" spans="1:16" ht="31.5" hidden="1" outlineLevel="1">
      <c r="A1657" s="194">
        <f t="shared" si="594"/>
        <v>16.100000000000001</v>
      </c>
      <c r="B1657" s="199" t="str">
        <f t="shared" si="593"/>
        <v>Procurement of two BFP Cartridges at 500MW BTPS, Bhusawal</v>
      </c>
      <c r="C1657" s="49" t="str">
        <f t="shared" si="592"/>
        <v>MERC/CAPEX/2020-2021/WFO/SBR/49</v>
      </c>
      <c r="D1657" s="160">
        <f t="shared" si="592"/>
        <v>44263</v>
      </c>
      <c r="E1657" s="111">
        <f t="shared" si="592"/>
        <v>3.84</v>
      </c>
      <c r="F1657" s="109">
        <f t="shared" si="595"/>
        <v>2.2399997760000003</v>
      </c>
      <c r="G1657" s="109">
        <f t="shared" si="596"/>
        <v>2.2399997760000003</v>
      </c>
      <c r="H1657" s="111">
        <f t="shared" si="586"/>
        <v>0</v>
      </c>
      <c r="I1657" s="109">
        <f>'F4.2'!AB47</f>
        <v>0</v>
      </c>
      <c r="J1657" s="109">
        <f>'F4.2'!BA47</f>
        <v>0</v>
      </c>
      <c r="K1657" s="111"/>
      <c r="L1657" s="111"/>
      <c r="M1657" s="111">
        <f t="shared" si="591"/>
        <v>0</v>
      </c>
      <c r="N1657" s="111">
        <f t="shared" si="588"/>
        <v>0</v>
      </c>
      <c r="O1657" s="173">
        <f t="shared" si="589"/>
        <v>0</v>
      </c>
      <c r="P1657" s="174">
        <f t="shared" si="590"/>
        <v>0</v>
      </c>
    </row>
    <row r="1658" spans="1:16" ht="31.5" hidden="1" outlineLevel="1">
      <c r="A1658" s="194">
        <f t="shared" si="594"/>
        <v>16.2</v>
      </c>
      <c r="B1658" s="199" t="str">
        <f t="shared" si="593"/>
        <v>Procurement of one rotor of Turbine driven BFP at 500MW BTPS, Bhusawal</v>
      </c>
      <c r="C1658" s="49" t="str">
        <f t="shared" si="592"/>
        <v>MERC/CAPEX/2020-2021/WFO/SBR/49</v>
      </c>
      <c r="D1658" s="160">
        <f t="shared" si="592"/>
        <v>44263</v>
      </c>
      <c r="E1658" s="111">
        <f t="shared" si="592"/>
        <v>6.46</v>
      </c>
      <c r="F1658" s="109">
        <f t="shared" si="595"/>
        <v>7.6135872999999998</v>
      </c>
      <c r="G1658" s="109">
        <f t="shared" si="596"/>
        <v>7.6135872999999998</v>
      </c>
      <c r="H1658" s="111">
        <f t="shared" si="586"/>
        <v>0</v>
      </c>
      <c r="I1658" s="109">
        <f>'F4.2'!AB48</f>
        <v>0</v>
      </c>
      <c r="J1658" s="109">
        <f>'F4.2'!BA48</f>
        <v>0</v>
      </c>
      <c r="K1658" s="111"/>
      <c r="L1658" s="111"/>
      <c r="M1658" s="111">
        <f t="shared" si="591"/>
        <v>0</v>
      </c>
      <c r="N1658" s="111">
        <f t="shared" si="588"/>
        <v>0</v>
      </c>
      <c r="O1658" s="173">
        <f t="shared" si="589"/>
        <v>0</v>
      </c>
      <c r="P1658" s="174">
        <f t="shared" si="590"/>
        <v>0</v>
      </c>
    </row>
    <row r="1659" spans="1:16" ht="31.5" hidden="1" outlineLevel="1">
      <c r="A1659" s="194">
        <f t="shared" si="594"/>
        <v>0</v>
      </c>
      <c r="B1659" s="199" t="str">
        <f t="shared" si="593"/>
        <v>IDC</v>
      </c>
      <c r="C1659" s="49" t="str">
        <f t="shared" si="592"/>
        <v>MERC/CAPEX/2020-2021/WFO/SBR/49</v>
      </c>
      <c r="D1659" s="160">
        <f t="shared" si="592"/>
        <v>44263</v>
      </c>
      <c r="E1659" s="111">
        <f t="shared" si="592"/>
        <v>0.22</v>
      </c>
      <c r="F1659" s="109">
        <f t="shared" si="595"/>
        <v>0</v>
      </c>
      <c r="G1659" s="109">
        <f t="shared" si="596"/>
        <v>0</v>
      </c>
      <c r="H1659" s="111">
        <f t="shared" si="586"/>
        <v>0</v>
      </c>
      <c r="I1659" s="109">
        <f>'F4.2'!AB49</f>
        <v>0</v>
      </c>
      <c r="J1659" s="109">
        <f>'F4.2'!BA49</f>
        <v>0</v>
      </c>
      <c r="K1659" s="111"/>
      <c r="L1659" s="111"/>
      <c r="M1659" s="111">
        <f t="shared" si="591"/>
        <v>0</v>
      </c>
      <c r="N1659" s="111">
        <f t="shared" si="588"/>
        <v>0</v>
      </c>
      <c r="O1659" s="173">
        <f t="shared" si="589"/>
        <v>0</v>
      </c>
      <c r="P1659" s="174">
        <f t="shared" si="590"/>
        <v>0</v>
      </c>
    </row>
    <row r="1660" spans="1:16" ht="31.5" hidden="1" outlineLevel="1">
      <c r="A1660" s="177">
        <f t="shared" si="594"/>
        <v>17</v>
      </c>
      <c r="B1660" s="178" t="str">
        <f t="shared" si="593"/>
        <v>CHP Improvement Schemes at 2X500MW, BTPS, Bhusawal</v>
      </c>
      <c r="C1660" s="40" t="str">
        <f t="shared" ref="C1660:E1679" si="597">C1430</f>
        <v>MERC/CAPEX/2020-2021/WFH/SBR/09</v>
      </c>
      <c r="D1660" s="159">
        <f t="shared" si="597"/>
        <v>44357</v>
      </c>
      <c r="E1660" s="109">
        <f t="shared" si="597"/>
        <v>21.22</v>
      </c>
      <c r="F1660" s="109">
        <f t="shared" si="595"/>
        <v>0</v>
      </c>
      <c r="G1660" s="109">
        <f t="shared" si="596"/>
        <v>0</v>
      </c>
      <c r="H1660" s="109">
        <f t="shared" si="586"/>
        <v>0</v>
      </c>
      <c r="I1660" s="109">
        <f>'F4.2'!AB50</f>
        <v>0</v>
      </c>
      <c r="J1660" s="109">
        <f>'F4.2'!BA50</f>
        <v>0</v>
      </c>
      <c r="K1660" s="109"/>
      <c r="L1660" s="109"/>
      <c r="M1660" s="109">
        <f t="shared" si="591"/>
        <v>0</v>
      </c>
      <c r="N1660" s="109">
        <f t="shared" si="588"/>
        <v>0</v>
      </c>
      <c r="O1660" s="173">
        <f t="shared" si="589"/>
        <v>0</v>
      </c>
      <c r="P1660" s="174">
        <f t="shared" si="590"/>
        <v>0</v>
      </c>
    </row>
    <row r="1661" spans="1:16" ht="31.5" hidden="1" outlineLevel="1">
      <c r="A1661" s="194">
        <f t="shared" si="594"/>
        <v>17.100000000000001</v>
      </c>
      <c r="B1661" s="199" t="str">
        <f t="shared" si="593"/>
        <v>Revamping of Apron Feeder in CHP at 2X500MW, BTPS</v>
      </c>
      <c r="C1661" s="49" t="str">
        <f t="shared" si="597"/>
        <v>MERC/CAPEX/2020-2021/WFH/SBR/09</v>
      </c>
      <c r="D1661" s="160">
        <f t="shared" si="597"/>
        <v>44357</v>
      </c>
      <c r="E1661" s="111">
        <f t="shared" si="597"/>
        <v>4.67</v>
      </c>
      <c r="F1661" s="109">
        <f t="shared" si="595"/>
        <v>4.6492000000000004</v>
      </c>
      <c r="G1661" s="109">
        <f t="shared" si="596"/>
        <v>4.6492000000000004</v>
      </c>
      <c r="H1661" s="111">
        <f t="shared" si="586"/>
        <v>0</v>
      </c>
      <c r="I1661" s="109">
        <f>'F4.2'!AB51</f>
        <v>0</v>
      </c>
      <c r="J1661" s="109">
        <f>'F4.2'!BA51</f>
        <v>0</v>
      </c>
      <c r="K1661" s="111"/>
      <c r="L1661" s="111"/>
      <c r="M1661" s="111">
        <f t="shared" si="591"/>
        <v>0</v>
      </c>
      <c r="N1661" s="111">
        <f t="shared" si="588"/>
        <v>0</v>
      </c>
      <c r="O1661" s="173">
        <f t="shared" si="589"/>
        <v>0</v>
      </c>
      <c r="P1661" s="174">
        <f t="shared" si="590"/>
        <v>0</v>
      </c>
    </row>
    <row r="1662" spans="1:16" ht="31.5" hidden="1" outlineLevel="1">
      <c r="A1662" s="194">
        <f t="shared" si="594"/>
        <v>17.2</v>
      </c>
      <c r="B1662" s="199" t="str">
        <f t="shared" si="593"/>
        <v>Design, engineering, manufacturing, supply, Erection and commissioning of short conveyor from stack yard to belt feeder 112 in CHP 2x500MW BTPS.</v>
      </c>
      <c r="C1662" s="49" t="str">
        <f t="shared" si="597"/>
        <v>MERC/CAPEX/2020-2021/WFH/SBR/09</v>
      </c>
      <c r="D1662" s="160">
        <f t="shared" si="597"/>
        <v>44357</v>
      </c>
      <c r="E1662" s="111">
        <f t="shared" si="597"/>
        <v>3.53</v>
      </c>
      <c r="F1662" s="109">
        <f t="shared" si="595"/>
        <v>3.9647536259999998</v>
      </c>
      <c r="G1662" s="109">
        <f t="shared" si="596"/>
        <v>3.9647536259999998</v>
      </c>
      <c r="H1662" s="111">
        <f t="shared" si="586"/>
        <v>0</v>
      </c>
      <c r="I1662" s="109">
        <f>'F4.2'!AB52</f>
        <v>0</v>
      </c>
      <c r="J1662" s="109">
        <f>'F4.2'!BA52</f>
        <v>0</v>
      </c>
      <c r="K1662" s="111"/>
      <c r="L1662" s="111"/>
      <c r="M1662" s="111">
        <f t="shared" si="591"/>
        <v>0</v>
      </c>
      <c r="N1662" s="111">
        <f t="shared" si="588"/>
        <v>0</v>
      </c>
      <c r="O1662" s="173">
        <f t="shared" si="589"/>
        <v>0</v>
      </c>
      <c r="P1662" s="174">
        <f t="shared" si="590"/>
        <v>0</v>
      </c>
    </row>
    <row r="1663" spans="1:16" ht="31.5" hidden="1" outlineLevel="1">
      <c r="A1663" s="194">
        <f t="shared" si="594"/>
        <v>17.3</v>
      </c>
      <c r="B1663" s="199" t="str">
        <f t="shared" si="593"/>
        <v>Design, engineering, manufacturing, supply, Erection and commissioning of stone grappler at Wagon Tippler No.3 in CHP 2x500MW BTPS.</v>
      </c>
      <c r="C1663" s="49" t="str">
        <f t="shared" si="597"/>
        <v>MERC/CAPEX/2020-2021/WFH/SBR/09</v>
      </c>
      <c r="D1663" s="160">
        <f t="shared" si="597"/>
        <v>44357</v>
      </c>
      <c r="E1663" s="111">
        <f t="shared" si="597"/>
        <v>0.84</v>
      </c>
      <c r="F1663" s="109">
        <f t="shared" si="595"/>
        <v>0.84</v>
      </c>
      <c r="G1663" s="109">
        <f t="shared" si="596"/>
        <v>0.84</v>
      </c>
      <c r="H1663" s="111">
        <f t="shared" si="586"/>
        <v>0</v>
      </c>
      <c r="I1663" s="109">
        <f>'F4.2'!AB53</f>
        <v>0</v>
      </c>
      <c r="J1663" s="109">
        <f>'F4.2'!BA53</f>
        <v>0</v>
      </c>
      <c r="K1663" s="111"/>
      <c r="L1663" s="111"/>
      <c r="M1663" s="111">
        <f t="shared" si="591"/>
        <v>0</v>
      </c>
      <c r="N1663" s="111">
        <f t="shared" si="588"/>
        <v>0</v>
      </c>
      <c r="O1663" s="173">
        <f t="shared" si="589"/>
        <v>0</v>
      </c>
      <c r="P1663" s="174">
        <f t="shared" si="590"/>
        <v>0</v>
      </c>
    </row>
    <row r="1664" spans="1:16" ht="31.5" hidden="1" outlineLevel="1">
      <c r="A1664" s="194">
        <f t="shared" si="594"/>
        <v>17.399999999999999</v>
      </c>
      <c r="B1664" s="199" t="str">
        <f t="shared" si="593"/>
        <v>Procurement of suspended magnets in CHP 2x500MW BTPS.</v>
      </c>
      <c r="C1664" s="49" t="str">
        <f t="shared" si="597"/>
        <v>MERC/CAPEX/2020-2021/WFH/SBR/09</v>
      </c>
      <c r="D1664" s="160">
        <f t="shared" si="597"/>
        <v>44357</v>
      </c>
      <c r="E1664" s="111">
        <f t="shared" si="597"/>
        <v>2.95</v>
      </c>
      <c r="F1664" s="109">
        <f t="shared" si="595"/>
        <v>2.9470499999999999</v>
      </c>
      <c r="G1664" s="109">
        <f t="shared" si="596"/>
        <v>2.9470499999999999</v>
      </c>
      <c r="H1664" s="111">
        <f t="shared" si="586"/>
        <v>0</v>
      </c>
      <c r="I1664" s="109">
        <f>'F4.2'!AB54</f>
        <v>0</v>
      </c>
      <c r="J1664" s="109">
        <f>'F4.2'!BA54</f>
        <v>0</v>
      </c>
      <c r="K1664" s="111"/>
      <c r="L1664" s="111"/>
      <c r="M1664" s="111">
        <f t="shared" si="591"/>
        <v>0</v>
      </c>
      <c r="N1664" s="111">
        <f t="shared" si="588"/>
        <v>0</v>
      </c>
      <c r="O1664" s="173">
        <f t="shared" si="589"/>
        <v>0</v>
      </c>
      <c r="P1664" s="174">
        <f t="shared" si="590"/>
        <v>0</v>
      </c>
    </row>
    <row r="1665" spans="1:16" ht="31.5" hidden="1" outlineLevel="1">
      <c r="A1665" s="194">
        <f t="shared" si="594"/>
        <v>17.5</v>
      </c>
      <c r="B1665" s="199" t="str">
        <f t="shared" si="593"/>
        <v>Supply, Erection And Commissioning of Electro-Mechanical Drive to Apron Feeder at CHP 500MW</v>
      </c>
      <c r="C1665" s="49" t="str">
        <f t="shared" si="597"/>
        <v>MERC/CAPEX/2020-2021/WFH/SBR/09</v>
      </c>
      <c r="D1665" s="160">
        <f t="shared" si="597"/>
        <v>44357</v>
      </c>
      <c r="E1665" s="111">
        <f t="shared" si="597"/>
        <v>7.57</v>
      </c>
      <c r="F1665" s="109">
        <f t="shared" si="595"/>
        <v>7.57</v>
      </c>
      <c r="G1665" s="109">
        <f t="shared" si="596"/>
        <v>0</v>
      </c>
      <c r="H1665" s="111">
        <f t="shared" si="586"/>
        <v>7.57</v>
      </c>
      <c r="I1665" s="109">
        <f>'F4.2'!AB55</f>
        <v>0</v>
      </c>
      <c r="J1665" s="109">
        <f>'F4.2'!BA55</f>
        <v>0</v>
      </c>
      <c r="K1665" s="111"/>
      <c r="L1665" s="111"/>
      <c r="M1665" s="111">
        <f t="shared" si="591"/>
        <v>0</v>
      </c>
      <c r="N1665" s="111">
        <f t="shared" si="588"/>
        <v>7.57</v>
      </c>
      <c r="O1665" s="173">
        <f t="shared" si="589"/>
        <v>0</v>
      </c>
      <c r="P1665" s="174">
        <f t="shared" si="590"/>
        <v>0</v>
      </c>
    </row>
    <row r="1666" spans="1:16" ht="31.5" hidden="1" outlineLevel="1">
      <c r="A1666" s="194">
        <f t="shared" si="594"/>
        <v>0</v>
      </c>
      <c r="B1666" s="200" t="str">
        <f t="shared" si="593"/>
        <v>IDC</v>
      </c>
      <c r="C1666" s="49" t="str">
        <f t="shared" si="597"/>
        <v>MERC/CAPEX/2020-2021/WFH/SBR/09</v>
      </c>
      <c r="D1666" s="160">
        <f t="shared" si="597"/>
        <v>44357</v>
      </c>
      <c r="E1666" s="111">
        <f t="shared" si="597"/>
        <v>1.66</v>
      </c>
      <c r="F1666" s="109">
        <f t="shared" si="595"/>
        <v>6.7524100000000004E-2</v>
      </c>
      <c r="G1666" s="109">
        <f t="shared" si="596"/>
        <v>6.7524100000000004E-2</v>
      </c>
      <c r="H1666" s="111">
        <f t="shared" si="586"/>
        <v>0</v>
      </c>
      <c r="I1666" s="109">
        <f>'F4.2'!AB56</f>
        <v>0</v>
      </c>
      <c r="J1666" s="109">
        <f>'F4.2'!BA56</f>
        <v>0</v>
      </c>
      <c r="K1666" s="111"/>
      <c r="L1666" s="111"/>
      <c r="M1666" s="111">
        <f t="shared" si="591"/>
        <v>0</v>
      </c>
      <c r="N1666" s="111">
        <f t="shared" si="588"/>
        <v>0</v>
      </c>
      <c r="O1666" s="173">
        <f t="shared" si="589"/>
        <v>0</v>
      </c>
      <c r="P1666" s="174">
        <f t="shared" si="590"/>
        <v>0</v>
      </c>
    </row>
    <row r="1667" spans="1:16" ht="47.25" hidden="1" outlineLevel="1">
      <c r="A1667" s="177" t="str">
        <f t="shared" si="594"/>
        <v>HO
DPR 6</v>
      </c>
      <c r="B1667" s="178" t="str">
        <f t="shared" si="593"/>
        <v>Supply, Installation, Commissioning and Operation &amp; Maintenance Services of Continuous Ambient Air Quality Monitoring Stations (CAAQMS) at various TPS</v>
      </c>
      <c r="C1667" s="40" t="str">
        <f t="shared" si="597"/>
        <v>MERC/CAPEX/20162017/00423</v>
      </c>
      <c r="D1667" s="159">
        <f t="shared" si="597"/>
        <v>42585</v>
      </c>
      <c r="E1667" s="109">
        <f t="shared" si="597"/>
        <v>3.9772580142857143</v>
      </c>
      <c r="F1667" s="109">
        <f t="shared" si="595"/>
        <v>0</v>
      </c>
      <c r="G1667" s="109">
        <f t="shared" si="596"/>
        <v>0</v>
      </c>
      <c r="H1667" s="109">
        <f t="shared" si="586"/>
        <v>0</v>
      </c>
      <c r="I1667" s="109">
        <f>'F4.2'!AB57</f>
        <v>0</v>
      </c>
      <c r="J1667" s="109">
        <f>'F4.2'!BA57</f>
        <v>0</v>
      </c>
      <c r="K1667" s="109"/>
      <c r="L1667" s="109"/>
      <c r="M1667" s="109">
        <f t="shared" si="591"/>
        <v>0</v>
      </c>
      <c r="N1667" s="109">
        <f t="shared" si="588"/>
        <v>0</v>
      </c>
      <c r="O1667" s="173">
        <f t="shared" si="589"/>
        <v>0</v>
      </c>
      <c r="P1667" s="174">
        <f t="shared" si="590"/>
        <v>0</v>
      </c>
    </row>
    <row r="1668" spans="1:16" ht="15.75" hidden="1" outlineLevel="1">
      <c r="A1668" s="194">
        <f t="shared" si="594"/>
        <v>1</v>
      </c>
      <c r="B1668" s="199" t="str">
        <f t="shared" si="593"/>
        <v>Bhusawal: Unit 4-5 (3 Nos.)</v>
      </c>
      <c r="C1668" s="49" t="str">
        <f t="shared" si="597"/>
        <v>MERC/CAPEX/20162017/00423</v>
      </c>
      <c r="D1668" s="160">
        <f t="shared" si="597"/>
        <v>42585</v>
      </c>
      <c r="E1668" s="111">
        <f t="shared" si="597"/>
        <v>3.9772580142857143</v>
      </c>
      <c r="F1668" s="109">
        <f t="shared" si="595"/>
        <v>1.9467999333333335</v>
      </c>
      <c r="G1668" s="109">
        <f t="shared" si="596"/>
        <v>1.9457999143333333</v>
      </c>
      <c r="H1668" s="111">
        <f t="shared" si="586"/>
        <v>1.0000190000001297E-3</v>
      </c>
      <c r="I1668" s="109">
        <f>'F4.2'!AB58</f>
        <v>0</v>
      </c>
      <c r="J1668" s="109">
        <f>'F4.2'!BA58</f>
        <v>0</v>
      </c>
      <c r="K1668" s="111"/>
      <c r="L1668" s="111"/>
      <c r="M1668" s="111">
        <f t="shared" si="591"/>
        <v>0</v>
      </c>
      <c r="N1668" s="111">
        <f t="shared" si="588"/>
        <v>1.0000190000001297E-3</v>
      </c>
      <c r="O1668" s="173">
        <f t="shared" si="589"/>
        <v>0</v>
      </c>
      <c r="P1668" s="174">
        <f t="shared" si="590"/>
        <v>0</v>
      </c>
    </row>
    <row r="1669" spans="1:16" ht="31.5" hidden="1" outlineLevel="1">
      <c r="A1669" s="177" t="str">
        <f t="shared" si="594"/>
        <v>HO
DPR 7</v>
      </c>
      <c r="B1669" s="178" t="str">
        <f t="shared" si="593"/>
        <v>Installation of Real Time Online Coal-Ash Analyzer at various TPS</v>
      </c>
      <c r="C1669" s="40" t="str">
        <f t="shared" si="597"/>
        <v>MERC/CAPEX/20162017/00774</v>
      </c>
      <c r="D1669" s="159">
        <f t="shared" si="597"/>
        <v>42643</v>
      </c>
      <c r="E1669" s="109">
        <f t="shared" si="597"/>
        <v>4.0552000000000001</v>
      </c>
      <c r="F1669" s="109">
        <f t="shared" si="595"/>
        <v>0</v>
      </c>
      <c r="G1669" s="109">
        <f t="shared" si="596"/>
        <v>0</v>
      </c>
      <c r="H1669" s="109">
        <f t="shared" si="586"/>
        <v>0</v>
      </c>
      <c r="I1669" s="109">
        <f>'F4.2'!AB59</f>
        <v>0</v>
      </c>
      <c r="J1669" s="109">
        <f>'F4.2'!BA59</f>
        <v>0</v>
      </c>
      <c r="K1669" s="109"/>
      <c r="L1669" s="109"/>
      <c r="M1669" s="109">
        <f t="shared" si="591"/>
        <v>0</v>
      </c>
      <c r="N1669" s="109">
        <f t="shared" si="588"/>
        <v>0</v>
      </c>
      <c r="O1669" s="173">
        <f t="shared" si="589"/>
        <v>0</v>
      </c>
      <c r="P1669" s="174">
        <f t="shared" si="590"/>
        <v>0</v>
      </c>
    </row>
    <row r="1670" spans="1:16" ht="15.75" hidden="1" outlineLevel="1">
      <c r="A1670" s="194">
        <f t="shared" si="594"/>
        <v>1</v>
      </c>
      <c r="B1670" s="199" t="str">
        <f t="shared" si="593"/>
        <v>Bhusawal: Unit 4-5</v>
      </c>
      <c r="C1670" s="49" t="str">
        <f t="shared" si="597"/>
        <v>MERC/CAPEX/20162017/00774</v>
      </c>
      <c r="D1670" s="160">
        <f t="shared" si="597"/>
        <v>42643</v>
      </c>
      <c r="E1670" s="111">
        <f t="shared" si="597"/>
        <v>4.0552000000000001</v>
      </c>
      <c r="F1670" s="109">
        <f t="shared" si="595"/>
        <v>0</v>
      </c>
      <c r="G1670" s="109">
        <f t="shared" si="596"/>
        <v>0</v>
      </c>
      <c r="H1670" s="111">
        <f t="shared" si="586"/>
        <v>0</v>
      </c>
      <c r="I1670" s="109">
        <f>'F4.2'!AB60</f>
        <v>0</v>
      </c>
      <c r="J1670" s="109">
        <f>'F4.2'!BA60</f>
        <v>0</v>
      </c>
      <c r="K1670" s="111"/>
      <c r="L1670" s="111"/>
      <c r="M1670" s="111">
        <f t="shared" si="591"/>
        <v>0</v>
      </c>
      <c r="N1670" s="111">
        <f t="shared" si="588"/>
        <v>0</v>
      </c>
      <c r="O1670" s="173">
        <f t="shared" si="589"/>
        <v>0</v>
      </c>
      <c r="P1670" s="174">
        <f t="shared" si="590"/>
        <v>0</v>
      </c>
    </row>
    <row r="1671" spans="1:16" ht="31.5" hidden="1" outlineLevel="1">
      <c r="A1671" s="177" t="str">
        <f t="shared" si="594"/>
        <v>HO
DPR 8</v>
      </c>
      <c r="B1671" s="178" t="str">
        <f t="shared" si="593"/>
        <v>Replacement of Fire Tenders at Various Power Stations of Mahagenco</v>
      </c>
      <c r="C1671" s="40" t="str">
        <f t="shared" si="597"/>
        <v>MERC/CAPEX/20172018/4653</v>
      </c>
      <c r="D1671" s="159">
        <f t="shared" si="597"/>
        <v>43052</v>
      </c>
      <c r="E1671" s="109">
        <f t="shared" si="597"/>
        <v>3.95</v>
      </c>
      <c r="F1671" s="109">
        <f t="shared" si="595"/>
        <v>0</v>
      </c>
      <c r="G1671" s="109">
        <f t="shared" si="596"/>
        <v>0</v>
      </c>
      <c r="H1671" s="109">
        <f t="shared" si="586"/>
        <v>0</v>
      </c>
      <c r="I1671" s="109">
        <f>'F4.2'!AB61</f>
        <v>0</v>
      </c>
      <c r="J1671" s="109">
        <f>'F4.2'!BA61</f>
        <v>0</v>
      </c>
      <c r="K1671" s="109"/>
      <c r="L1671" s="109"/>
      <c r="M1671" s="109">
        <f t="shared" si="591"/>
        <v>0</v>
      </c>
      <c r="N1671" s="109">
        <f t="shared" si="588"/>
        <v>0</v>
      </c>
      <c r="O1671" s="173">
        <f t="shared" si="589"/>
        <v>0</v>
      </c>
      <c r="P1671" s="174">
        <f t="shared" si="590"/>
        <v>0</v>
      </c>
    </row>
    <row r="1672" spans="1:16" ht="15.75" hidden="1" outlineLevel="1">
      <c r="A1672" s="194">
        <f t="shared" si="594"/>
        <v>1</v>
      </c>
      <c r="B1672" s="199" t="str">
        <f t="shared" si="593"/>
        <v>Advance Multipurpose Fire Tender for BTPS 4-5</v>
      </c>
      <c r="C1672" s="50" t="str">
        <f t="shared" si="597"/>
        <v>MERC/CAPEX/20172018/4653</v>
      </c>
      <c r="D1672" s="160">
        <f t="shared" si="597"/>
        <v>43052</v>
      </c>
      <c r="E1672" s="111">
        <f t="shared" si="597"/>
        <v>1.45</v>
      </c>
      <c r="F1672" s="109">
        <f t="shared" si="595"/>
        <v>1.7765</v>
      </c>
      <c r="G1672" s="109">
        <f t="shared" si="596"/>
        <v>1.7765</v>
      </c>
      <c r="H1672" s="111">
        <f t="shared" si="586"/>
        <v>0</v>
      </c>
      <c r="I1672" s="109">
        <f>'F4.2'!AB62</f>
        <v>0</v>
      </c>
      <c r="J1672" s="109">
        <f>'F4.2'!BA62</f>
        <v>0</v>
      </c>
      <c r="K1672" s="111"/>
      <c r="L1672" s="111"/>
      <c r="M1672" s="111">
        <f t="shared" si="591"/>
        <v>0</v>
      </c>
      <c r="N1672" s="111">
        <f t="shared" si="588"/>
        <v>0</v>
      </c>
      <c r="O1672" s="173">
        <f t="shared" si="589"/>
        <v>0</v>
      </c>
      <c r="P1672" s="174">
        <f t="shared" si="590"/>
        <v>0</v>
      </c>
    </row>
    <row r="1673" spans="1:16" ht="15.75" hidden="1" outlineLevel="1">
      <c r="A1673" s="194">
        <f t="shared" si="594"/>
        <v>2</v>
      </c>
      <c r="B1673" s="199" t="str">
        <f t="shared" si="593"/>
        <v>Normal Multipurpose Fire Tender for BTPS 4-5</v>
      </c>
      <c r="C1673" s="50" t="str">
        <f t="shared" si="597"/>
        <v>MERC/CAPEX/20172018/4653</v>
      </c>
      <c r="D1673" s="160">
        <f t="shared" si="597"/>
        <v>43052</v>
      </c>
      <c r="E1673" s="111">
        <f t="shared" si="597"/>
        <v>2.5</v>
      </c>
      <c r="F1673" s="109">
        <f t="shared" si="595"/>
        <v>2.1846524010000001</v>
      </c>
      <c r="G1673" s="109">
        <f t="shared" si="596"/>
        <v>2.1846524010000001</v>
      </c>
      <c r="H1673" s="111">
        <f t="shared" si="586"/>
        <v>0</v>
      </c>
      <c r="I1673" s="109">
        <f>'F4.2'!AB63</f>
        <v>0</v>
      </c>
      <c r="J1673" s="109">
        <f>'F4.2'!BA63</f>
        <v>0</v>
      </c>
      <c r="K1673" s="111"/>
      <c r="L1673" s="111"/>
      <c r="M1673" s="111">
        <f t="shared" si="591"/>
        <v>0</v>
      </c>
      <c r="N1673" s="111">
        <f t="shared" si="588"/>
        <v>0</v>
      </c>
      <c r="O1673" s="173">
        <f t="shared" si="589"/>
        <v>0</v>
      </c>
      <c r="P1673" s="174">
        <f t="shared" si="590"/>
        <v>0</v>
      </c>
    </row>
    <row r="1674" spans="1:16" ht="15.75" hidden="1" outlineLevel="1">
      <c r="A1674" s="194">
        <f t="shared" si="594"/>
        <v>0</v>
      </c>
      <c r="B1674" s="199" t="str">
        <f t="shared" si="593"/>
        <v>IDC</v>
      </c>
      <c r="C1674" s="50" t="str">
        <f t="shared" si="597"/>
        <v>MERC/CAPEX/20172018/4653</v>
      </c>
      <c r="D1674" s="160">
        <f t="shared" si="597"/>
        <v>43052</v>
      </c>
      <c r="E1674" s="111">
        <f t="shared" si="597"/>
        <v>0</v>
      </c>
      <c r="F1674" s="109">
        <f t="shared" si="595"/>
        <v>0</v>
      </c>
      <c r="G1674" s="109">
        <f t="shared" si="596"/>
        <v>0</v>
      </c>
      <c r="H1674" s="111">
        <f t="shared" si="586"/>
        <v>0</v>
      </c>
      <c r="I1674" s="109">
        <f>'F4.2'!AB64</f>
        <v>0</v>
      </c>
      <c r="J1674" s="109">
        <f>'F4.2'!BA64</f>
        <v>0</v>
      </c>
      <c r="K1674" s="111"/>
      <c r="L1674" s="111"/>
      <c r="M1674" s="111">
        <f t="shared" si="591"/>
        <v>0</v>
      </c>
      <c r="N1674" s="111">
        <f t="shared" si="588"/>
        <v>0</v>
      </c>
      <c r="O1674" s="173">
        <f t="shared" si="589"/>
        <v>0</v>
      </c>
      <c r="P1674" s="174">
        <f t="shared" si="590"/>
        <v>0</v>
      </c>
    </row>
    <row r="1675" spans="1:16" ht="31.5" hidden="1" outlineLevel="1">
      <c r="A1675" s="177" t="str">
        <f t="shared" si="594"/>
        <v>HO
DPR 10</v>
      </c>
      <c r="B1675" s="178" t="str">
        <f t="shared" si="593"/>
        <v>Implementation of IB recommendations- Civil works at various TPS of Mahagenco</v>
      </c>
      <c r="C1675" s="40" t="str">
        <f t="shared" si="597"/>
        <v>MERC/CAPEX/20172018/0177</v>
      </c>
      <c r="D1675" s="159">
        <f t="shared" si="597"/>
        <v>43137</v>
      </c>
      <c r="E1675" s="109">
        <f t="shared" si="597"/>
        <v>10.065399999999999</v>
      </c>
      <c r="F1675" s="109">
        <f t="shared" si="595"/>
        <v>0</v>
      </c>
      <c r="G1675" s="109">
        <f t="shared" si="596"/>
        <v>0</v>
      </c>
      <c r="H1675" s="109">
        <f t="shared" si="586"/>
        <v>0</v>
      </c>
      <c r="I1675" s="109">
        <f>'F4.2'!AB65</f>
        <v>0</v>
      </c>
      <c r="J1675" s="109">
        <f>'F4.2'!BA65</f>
        <v>0</v>
      </c>
      <c r="K1675" s="109"/>
      <c r="L1675" s="109"/>
      <c r="M1675" s="109">
        <f t="shared" si="591"/>
        <v>0</v>
      </c>
      <c r="N1675" s="109">
        <f t="shared" si="588"/>
        <v>0</v>
      </c>
      <c r="O1675" s="173">
        <f t="shared" si="589"/>
        <v>0</v>
      </c>
      <c r="P1675" s="174">
        <f t="shared" si="590"/>
        <v>0</v>
      </c>
    </row>
    <row r="1676" spans="1:16" ht="15.75" hidden="1" outlineLevel="1">
      <c r="A1676" s="194">
        <f t="shared" si="594"/>
        <v>1</v>
      </c>
      <c r="B1676" s="199" t="str">
        <f t="shared" si="593"/>
        <v>Bhusawal: Unit 4-5</v>
      </c>
      <c r="C1676" s="81" t="str">
        <f t="shared" si="597"/>
        <v>MERC/CAPEX/20172018/0177</v>
      </c>
      <c r="D1676" s="160">
        <f t="shared" si="597"/>
        <v>43137</v>
      </c>
      <c r="E1676" s="111">
        <f t="shared" si="597"/>
        <v>10.065399999999999</v>
      </c>
      <c r="F1676" s="109">
        <f t="shared" si="595"/>
        <v>9.1854371740000005</v>
      </c>
      <c r="G1676" s="109">
        <f t="shared" si="596"/>
        <v>9.1836757359999996</v>
      </c>
      <c r="H1676" s="111">
        <f t="shared" si="586"/>
        <v>1.7614380000008367E-3</v>
      </c>
      <c r="I1676" s="109">
        <f>'F4.2'!AB66</f>
        <v>0</v>
      </c>
      <c r="J1676" s="109">
        <f>'F4.2'!BA66</f>
        <v>0</v>
      </c>
      <c r="K1676" s="111"/>
      <c r="L1676" s="111"/>
      <c r="M1676" s="111">
        <f t="shared" si="591"/>
        <v>0</v>
      </c>
      <c r="N1676" s="111">
        <f t="shared" si="588"/>
        <v>1.7614380000008367E-3</v>
      </c>
      <c r="O1676" s="173">
        <f t="shared" si="589"/>
        <v>0</v>
      </c>
      <c r="P1676" s="174">
        <f t="shared" si="590"/>
        <v>0</v>
      </c>
    </row>
    <row r="1677" spans="1:16" ht="47.25" hidden="1" outlineLevel="1">
      <c r="A1677" s="177">
        <f t="shared" si="594"/>
        <v>18</v>
      </c>
      <c r="B1677" s="178" t="str">
        <f t="shared" si="593"/>
        <v>Procurement of assembly of baskets for Air Pre-heater of type 31.5 VIM 2000 (72° PA), Replacement of thermal insulation of Boiler, Ducts &amp; Steam Pipelines and Coal Mill Gear Box in 2x500MW at BTPS, Bhusawal</v>
      </c>
      <c r="C1677" s="40" t="str">
        <f t="shared" si="597"/>
        <v>MERC/CAPEX/2021-2022/ SBR/ 15</v>
      </c>
      <c r="D1677" s="159">
        <f t="shared" si="597"/>
        <v>44461</v>
      </c>
      <c r="E1677" s="109">
        <f t="shared" si="597"/>
        <v>14.96</v>
      </c>
      <c r="F1677" s="109">
        <f t="shared" si="595"/>
        <v>0</v>
      </c>
      <c r="G1677" s="109">
        <f t="shared" si="596"/>
        <v>0</v>
      </c>
      <c r="H1677" s="109">
        <f t="shared" si="586"/>
        <v>0</v>
      </c>
      <c r="I1677" s="109">
        <f>'F4.2'!AB67</f>
        <v>0</v>
      </c>
      <c r="J1677" s="109">
        <f>'F4.2'!BA67</f>
        <v>0</v>
      </c>
      <c r="K1677" s="109"/>
      <c r="L1677" s="109"/>
      <c r="M1677" s="109">
        <f t="shared" si="591"/>
        <v>0</v>
      </c>
      <c r="N1677" s="109">
        <f t="shared" si="588"/>
        <v>0</v>
      </c>
      <c r="O1677" s="173">
        <f t="shared" si="589"/>
        <v>0</v>
      </c>
      <c r="P1677" s="174">
        <f t="shared" si="590"/>
        <v>0</v>
      </c>
    </row>
    <row r="1678" spans="1:16" ht="31.5" hidden="1" outlineLevel="1">
      <c r="A1678" s="184">
        <f t="shared" si="594"/>
        <v>18.100000000000001</v>
      </c>
      <c r="B1678" s="186" t="str">
        <f t="shared" si="593"/>
        <v>Procurement of assembly of baskets for Air Preheater of type 31.5 VIM 2000 (72° PA) for Unit-4&amp;5</v>
      </c>
      <c r="C1678" s="82" t="str">
        <f t="shared" si="597"/>
        <v>MERC/CAPEX/2021-2022/ SBR/ 15</v>
      </c>
      <c r="D1678" s="160">
        <f t="shared" si="597"/>
        <v>44461</v>
      </c>
      <c r="E1678" s="99">
        <f t="shared" si="597"/>
        <v>5.53</v>
      </c>
      <c r="F1678" s="109">
        <f t="shared" si="595"/>
        <v>8.4110399999999998</v>
      </c>
      <c r="G1678" s="109">
        <f t="shared" si="596"/>
        <v>8.4110399999999998</v>
      </c>
      <c r="H1678" s="99">
        <f t="shared" si="586"/>
        <v>0</v>
      </c>
      <c r="I1678" s="109">
        <f>'F4.2'!AB68</f>
        <v>0</v>
      </c>
      <c r="J1678" s="109">
        <f>'F4.2'!BA68</f>
        <v>0</v>
      </c>
      <c r="K1678" s="99"/>
      <c r="L1678" s="99"/>
      <c r="M1678" s="99">
        <f t="shared" si="591"/>
        <v>0</v>
      </c>
      <c r="N1678" s="99">
        <f t="shared" si="588"/>
        <v>0</v>
      </c>
      <c r="O1678" s="173">
        <f t="shared" si="589"/>
        <v>0</v>
      </c>
      <c r="P1678" s="174">
        <f t="shared" si="590"/>
        <v>0</v>
      </c>
    </row>
    <row r="1679" spans="1:16" ht="31.5" hidden="1" outlineLevel="1">
      <c r="A1679" s="194">
        <f t="shared" si="594"/>
        <v>18.2</v>
      </c>
      <c r="B1679" s="199" t="str">
        <f t="shared" si="593"/>
        <v>Replacement of thermal insulation of Boiler, Ducts &amp; Steam Pipelines along with supply</v>
      </c>
      <c r="C1679" s="82" t="str">
        <f t="shared" si="597"/>
        <v>MERC/CAPEX/2021-2022/ SBR/ 15</v>
      </c>
      <c r="D1679" s="160">
        <f t="shared" si="597"/>
        <v>44461</v>
      </c>
      <c r="E1679" s="99">
        <f t="shared" si="597"/>
        <v>3.52</v>
      </c>
      <c r="F1679" s="109">
        <f t="shared" si="595"/>
        <v>3.52</v>
      </c>
      <c r="G1679" s="109">
        <f t="shared" si="596"/>
        <v>2</v>
      </c>
      <c r="H1679" s="99">
        <f t="shared" si="586"/>
        <v>1.52</v>
      </c>
      <c r="I1679" s="109">
        <f>'F4.2'!AB69</f>
        <v>0</v>
      </c>
      <c r="J1679" s="109">
        <f>'F4.2'!BA69</f>
        <v>0</v>
      </c>
      <c r="K1679" s="99"/>
      <c r="L1679" s="99"/>
      <c r="M1679" s="99">
        <f t="shared" si="591"/>
        <v>0</v>
      </c>
      <c r="N1679" s="99">
        <f t="shared" si="588"/>
        <v>1.52</v>
      </c>
      <c r="O1679" s="173">
        <f t="shared" si="589"/>
        <v>0</v>
      </c>
      <c r="P1679" s="174">
        <f t="shared" si="590"/>
        <v>0</v>
      </c>
    </row>
    <row r="1680" spans="1:16" ht="15.75" hidden="1" outlineLevel="1">
      <c r="A1680" s="194">
        <f t="shared" si="594"/>
        <v>18.3</v>
      </c>
      <c r="B1680" s="199" t="str">
        <f t="shared" si="593"/>
        <v>Supply of XRP-1043 coal mill gearbox spares in unit-4&amp;5.</v>
      </c>
      <c r="C1680" s="82" t="str">
        <f t="shared" ref="C1680:E1699" si="598">C1450</f>
        <v>MERC/CAPEX/2021-2022/ SBR/ 15</v>
      </c>
      <c r="D1680" s="160">
        <f t="shared" si="598"/>
        <v>44461</v>
      </c>
      <c r="E1680" s="99">
        <f t="shared" si="598"/>
        <v>5.39</v>
      </c>
      <c r="F1680" s="109">
        <f t="shared" si="595"/>
        <v>3.7043508740000002</v>
      </c>
      <c r="G1680" s="109">
        <f t="shared" si="596"/>
        <v>3.7043509000000001</v>
      </c>
      <c r="H1680" s="99">
        <f t="shared" si="586"/>
        <v>-2.5999999930803597E-8</v>
      </c>
      <c r="I1680" s="109">
        <f>'F4.2'!AB70</f>
        <v>0</v>
      </c>
      <c r="J1680" s="109">
        <f>'F4.2'!BA70</f>
        <v>0</v>
      </c>
      <c r="K1680" s="99"/>
      <c r="L1680" s="99"/>
      <c r="M1680" s="99">
        <f t="shared" si="591"/>
        <v>0</v>
      </c>
      <c r="N1680" s="99">
        <f t="shared" si="588"/>
        <v>-2.5999999930803597E-8</v>
      </c>
      <c r="O1680" s="173">
        <f t="shared" si="589"/>
        <v>0</v>
      </c>
      <c r="P1680" s="174">
        <f t="shared" si="590"/>
        <v>0</v>
      </c>
    </row>
    <row r="1681" spans="1:16" ht="15.75" hidden="1" outlineLevel="1">
      <c r="A1681" s="184">
        <f t="shared" si="594"/>
        <v>0</v>
      </c>
      <c r="B1681" s="199" t="str">
        <f t="shared" si="593"/>
        <v>IDC</v>
      </c>
      <c r="C1681" s="82" t="str">
        <f t="shared" si="598"/>
        <v>MERC/CAPEX/2021-2022/ SBR/ 15</v>
      </c>
      <c r="D1681" s="160">
        <f t="shared" si="598"/>
        <v>44461</v>
      </c>
      <c r="E1681" s="99">
        <f t="shared" si="598"/>
        <v>0.52</v>
      </c>
      <c r="F1681" s="109">
        <f t="shared" si="595"/>
        <v>0</v>
      </c>
      <c r="G1681" s="109">
        <f t="shared" si="596"/>
        <v>0</v>
      </c>
      <c r="H1681" s="99">
        <f t="shared" si="586"/>
        <v>0</v>
      </c>
      <c r="I1681" s="109">
        <f>'F4.2'!AB71</f>
        <v>0</v>
      </c>
      <c r="J1681" s="109">
        <f>'F4.2'!BA71</f>
        <v>0</v>
      </c>
      <c r="K1681" s="99"/>
      <c r="L1681" s="99"/>
      <c r="M1681" s="99">
        <f t="shared" si="591"/>
        <v>0</v>
      </c>
      <c r="N1681" s="99">
        <f t="shared" si="588"/>
        <v>0</v>
      </c>
      <c r="O1681" s="173">
        <f t="shared" si="589"/>
        <v>0</v>
      </c>
      <c r="P1681" s="174">
        <f t="shared" si="590"/>
        <v>0</v>
      </c>
    </row>
    <row r="1682" spans="1:16" ht="47.25" hidden="1" outlineLevel="1">
      <c r="A1682" s="177">
        <f t="shared" si="594"/>
        <v>19</v>
      </c>
      <c r="B1682" s="178" t="str">
        <f t="shared" ref="B1682:B1713" si="599">B1452</f>
        <v>Up-gradation of Operating System of Max DNA DCS, GE Fanuc PLC system &amp; Schneider PLC system &amp; Procurement of Critical Insurance spares for PA and FD fans System at 2 x 500 MW Units BTPS Bhusawal</v>
      </c>
      <c r="C1682" s="40" t="str">
        <f t="shared" si="598"/>
        <v>MERC/CAPEX/2023-2024/0178</v>
      </c>
      <c r="D1682" s="159">
        <f t="shared" si="598"/>
        <v>45362</v>
      </c>
      <c r="E1682" s="109">
        <f t="shared" si="598"/>
        <v>31.049999999999997</v>
      </c>
      <c r="F1682" s="109">
        <f t="shared" si="595"/>
        <v>0</v>
      </c>
      <c r="G1682" s="109">
        <f t="shared" si="596"/>
        <v>0</v>
      </c>
      <c r="H1682" s="109">
        <f t="shared" si="586"/>
        <v>0</v>
      </c>
      <c r="I1682" s="109">
        <f>'F4.2'!AB72</f>
        <v>0</v>
      </c>
      <c r="J1682" s="109">
        <f>'F4.2'!BA72</f>
        <v>0</v>
      </c>
      <c r="K1682" s="109"/>
      <c r="L1682" s="109"/>
      <c r="M1682" s="109">
        <f t="shared" si="591"/>
        <v>0</v>
      </c>
      <c r="N1682" s="109">
        <f t="shared" si="588"/>
        <v>0</v>
      </c>
      <c r="O1682" s="173">
        <f t="shared" si="589"/>
        <v>0</v>
      </c>
      <c r="P1682" s="174">
        <f t="shared" si="590"/>
        <v>0</v>
      </c>
    </row>
    <row r="1683" spans="1:16" ht="15.75" hidden="1" outlineLevel="1">
      <c r="A1683" s="194">
        <f t="shared" si="594"/>
        <v>19.100000000000001</v>
      </c>
      <c r="B1683" s="199" t="str">
        <f t="shared" si="599"/>
        <v>Up-gradation of Existing MaxDNA System (HMI) at 500MW BTPS, Bhusawal</v>
      </c>
      <c r="C1683" s="82" t="str">
        <f t="shared" si="598"/>
        <v>MERC/CAPEX/2023-2024/0178</v>
      </c>
      <c r="D1683" s="160">
        <f t="shared" si="598"/>
        <v>45362</v>
      </c>
      <c r="E1683" s="99">
        <f t="shared" si="598"/>
        <v>8.69</v>
      </c>
      <c r="F1683" s="109">
        <f t="shared" si="595"/>
        <v>8.69</v>
      </c>
      <c r="G1683" s="109">
        <f t="shared" si="596"/>
        <v>8.69</v>
      </c>
      <c r="H1683" s="99">
        <f t="shared" si="586"/>
        <v>0</v>
      </c>
      <c r="I1683" s="109">
        <f>'F4.2'!AB73</f>
        <v>0</v>
      </c>
      <c r="J1683" s="109">
        <f>'F4.2'!BA73</f>
        <v>0</v>
      </c>
      <c r="K1683" s="99"/>
      <c r="L1683" s="99"/>
      <c r="M1683" s="99">
        <f t="shared" si="591"/>
        <v>0</v>
      </c>
      <c r="N1683" s="99">
        <f t="shared" si="588"/>
        <v>0</v>
      </c>
      <c r="O1683" s="173">
        <f t="shared" si="589"/>
        <v>0</v>
      </c>
      <c r="P1683" s="174">
        <f t="shared" si="590"/>
        <v>0</v>
      </c>
    </row>
    <row r="1684" spans="1:16" ht="47.25" hidden="1" outlineLevel="1">
      <c r="A1684" s="194">
        <f t="shared" ref="A1684:A1715" si="600">A1454</f>
        <v>19.2</v>
      </c>
      <c r="B1684" s="199" t="str">
        <f t="shared" si="599"/>
        <v>Up-gradation of GE IP (GE-Fanuc) make PLC system (HMI) installed at AHP, CPU plant, FOPH, FWPH and Mill Reject system at 2x500MW BTPS, Bhusawal.</v>
      </c>
      <c r="C1684" s="82" t="str">
        <f t="shared" si="598"/>
        <v>MERC/CAPEX/2023-2024/0178</v>
      </c>
      <c r="D1684" s="160">
        <f t="shared" si="598"/>
        <v>45362</v>
      </c>
      <c r="E1684" s="99">
        <f t="shared" si="598"/>
        <v>1.35</v>
      </c>
      <c r="F1684" s="109">
        <f t="shared" ref="F1684:F1715" si="601">F1454+I1454</f>
        <v>1.2948010000000001</v>
      </c>
      <c r="G1684" s="109">
        <f t="shared" ref="G1684:G1715" si="602">G1454+M1454</f>
        <v>1.3538010199999999</v>
      </c>
      <c r="H1684" s="99">
        <f t="shared" ref="H1684:H1747" si="603">F1684-G1684</f>
        <v>-5.900001999999982E-2</v>
      </c>
      <c r="I1684" s="109">
        <f>'F4.2'!AB74</f>
        <v>0</v>
      </c>
      <c r="J1684" s="109">
        <f>'F4.2'!BA74</f>
        <v>0</v>
      </c>
      <c r="K1684" s="99"/>
      <c r="L1684" s="99"/>
      <c r="M1684" s="99">
        <f t="shared" si="591"/>
        <v>0</v>
      </c>
      <c r="N1684" s="99">
        <f t="shared" ref="N1684:N1747" si="604">H1684+I1684-M1684</f>
        <v>-5.900001999999982E-2</v>
      </c>
      <c r="O1684" s="173">
        <f t="shared" ref="O1684:O1694" si="605">MAX(0,IF(M1684=0,0,IF(G1684+M1684&lt;E1684,M1684,E1684-G1684)))</f>
        <v>0</v>
      </c>
      <c r="P1684" s="174">
        <f t="shared" ref="P1684:P1694" si="606">M1684-O1684</f>
        <v>0</v>
      </c>
    </row>
    <row r="1685" spans="1:16" ht="15.75" hidden="1" outlineLevel="1">
      <c r="A1685" s="194">
        <f t="shared" si="600"/>
        <v>19.3</v>
      </c>
      <c r="B1685" s="199" t="str">
        <f t="shared" si="599"/>
        <v>Up-gradation of Schneider PLC System at 2x500MW, BTPS, Bhusawal</v>
      </c>
      <c r="C1685" s="40" t="str">
        <f t="shared" si="598"/>
        <v>MERC/CAPEX/2023-2024/0178</v>
      </c>
      <c r="D1685" s="159">
        <f t="shared" si="598"/>
        <v>45362</v>
      </c>
      <c r="E1685" s="109">
        <f t="shared" si="598"/>
        <v>2.33</v>
      </c>
      <c r="F1685" s="109">
        <f t="shared" si="601"/>
        <v>2.3093444879999998</v>
      </c>
      <c r="G1685" s="109">
        <f t="shared" si="602"/>
        <v>2.3093444879999998</v>
      </c>
      <c r="H1685" s="109">
        <f t="shared" si="603"/>
        <v>0</v>
      </c>
      <c r="I1685" s="109">
        <f>'F4.2'!AB75</f>
        <v>0</v>
      </c>
      <c r="J1685" s="109">
        <f>'F4.2'!BA75</f>
        <v>0</v>
      </c>
      <c r="K1685" s="109"/>
      <c r="L1685" s="109"/>
      <c r="M1685" s="109">
        <f t="shared" ref="M1685:M1694" si="607">SUM(J1685:L1685)</f>
        <v>0</v>
      </c>
      <c r="N1685" s="109">
        <f t="shared" si="604"/>
        <v>0</v>
      </c>
      <c r="O1685" s="173">
        <f t="shared" si="605"/>
        <v>0</v>
      </c>
      <c r="P1685" s="174">
        <f t="shared" si="606"/>
        <v>0</v>
      </c>
    </row>
    <row r="1686" spans="1:16" ht="31.5" hidden="1" outlineLevel="1">
      <c r="A1686" s="194">
        <f t="shared" si="600"/>
        <v>19.399999999999999</v>
      </c>
      <c r="B1686" s="199" t="str">
        <f t="shared" si="599"/>
        <v>Procurement of Rotor assembly with blade set for PA and FD fan at 2 X 500 MW BTPS Bhusawal</v>
      </c>
      <c r="C1686" s="49" t="str">
        <f t="shared" si="598"/>
        <v>MERC/CAPEX/2023-2024/0178</v>
      </c>
      <c r="D1686" s="160">
        <f t="shared" si="598"/>
        <v>45362</v>
      </c>
      <c r="E1686" s="111">
        <f t="shared" si="598"/>
        <v>18.18</v>
      </c>
      <c r="F1686" s="109">
        <f t="shared" si="601"/>
        <v>16.16</v>
      </c>
      <c r="G1686" s="109">
        <f t="shared" si="602"/>
        <v>16.16</v>
      </c>
      <c r="H1686" s="111">
        <f t="shared" si="603"/>
        <v>0</v>
      </c>
      <c r="I1686" s="109">
        <f>'F4.2'!AB76</f>
        <v>0</v>
      </c>
      <c r="J1686" s="109">
        <f>'F4.2'!BA76</f>
        <v>0</v>
      </c>
      <c r="K1686" s="111"/>
      <c r="L1686" s="111"/>
      <c r="M1686" s="111">
        <f t="shared" si="607"/>
        <v>0</v>
      </c>
      <c r="N1686" s="111">
        <f t="shared" si="604"/>
        <v>0</v>
      </c>
      <c r="O1686" s="173">
        <f t="shared" si="605"/>
        <v>0</v>
      </c>
      <c r="P1686" s="174">
        <f t="shared" si="606"/>
        <v>0</v>
      </c>
    </row>
    <row r="1687" spans="1:16" ht="15.75" hidden="1" outlineLevel="1">
      <c r="A1687" s="184">
        <f t="shared" si="600"/>
        <v>0</v>
      </c>
      <c r="B1687" s="199" t="str">
        <f t="shared" si="599"/>
        <v>IDC</v>
      </c>
      <c r="C1687" s="49" t="str">
        <f t="shared" si="598"/>
        <v>MERC/CAPEX/2023-2024/0178</v>
      </c>
      <c r="D1687" s="160">
        <f t="shared" si="598"/>
        <v>45362</v>
      </c>
      <c r="E1687" s="111">
        <f t="shared" si="598"/>
        <v>0.5</v>
      </c>
      <c r="F1687" s="109">
        <f t="shared" si="601"/>
        <v>0.5</v>
      </c>
      <c r="G1687" s="109">
        <f t="shared" si="602"/>
        <v>0.5</v>
      </c>
      <c r="H1687" s="111">
        <f t="shared" si="603"/>
        <v>0</v>
      </c>
      <c r="I1687" s="109">
        <f>'F4.2'!AB77</f>
        <v>0</v>
      </c>
      <c r="J1687" s="109">
        <f>'F4.2'!BA77</f>
        <v>0</v>
      </c>
      <c r="K1687" s="111"/>
      <c r="L1687" s="111"/>
      <c r="M1687" s="111">
        <f t="shared" si="607"/>
        <v>0</v>
      </c>
      <c r="N1687" s="111">
        <f t="shared" si="604"/>
        <v>0</v>
      </c>
      <c r="O1687" s="173">
        <f t="shared" si="605"/>
        <v>0</v>
      </c>
      <c r="P1687" s="174">
        <f t="shared" si="606"/>
        <v>0</v>
      </c>
    </row>
    <row r="1688" spans="1:16" ht="31.5" hidden="1" outlineLevel="1">
      <c r="A1688" s="177" t="str">
        <f t="shared" si="600"/>
        <v>HO
DPR 13</v>
      </c>
      <c r="B1688" s="178" t="str">
        <f t="shared" si="599"/>
        <v>Construction of new Administrative Building for Mahagenco at Vidyut Bhawan, Katol Road, Nagpur</v>
      </c>
      <c r="C1688" s="49" t="str">
        <f t="shared" si="598"/>
        <v>MERC/CAPEX/2021-2022/MSPGCL/063</v>
      </c>
      <c r="D1688" s="160">
        <f t="shared" si="598"/>
        <v>44604</v>
      </c>
      <c r="E1688" s="111">
        <f t="shared" si="598"/>
        <v>57</v>
      </c>
      <c r="F1688" s="109">
        <f t="shared" si="601"/>
        <v>0</v>
      </c>
      <c r="G1688" s="109">
        <f t="shared" si="602"/>
        <v>0</v>
      </c>
      <c r="H1688" s="111">
        <f t="shared" si="603"/>
        <v>0</v>
      </c>
      <c r="I1688" s="109">
        <f>'F4.2'!AB78</f>
        <v>0</v>
      </c>
      <c r="J1688" s="109">
        <f>'F4.2'!BA78</f>
        <v>0</v>
      </c>
      <c r="K1688" s="111"/>
      <c r="L1688" s="111"/>
      <c r="M1688" s="111">
        <f t="shared" si="607"/>
        <v>0</v>
      </c>
      <c r="N1688" s="111">
        <f t="shared" si="604"/>
        <v>0</v>
      </c>
      <c r="O1688" s="173">
        <f t="shared" si="605"/>
        <v>0</v>
      </c>
      <c r="P1688" s="174">
        <f t="shared" si="606"/>
        <v>0</v>
      </c>
    </row>
    <row r="1689" spans="1:16" ht="31.5" hidden="1" outlineLevel="1">
      <c r="A1689" s="185">
        <f t="shared" si="600"/>
        <v>1</v>
      </c>
      <c r="B1689" s="186" t="str">
        <f t="shared" si="599"/>
        <v>Construction of new Administrative Building for Mahagenco at Vidyut Bhawan, Katol Road, Nagpur</v>
      </c>
      <c r="C1689" s="49" t="str">
        <f t="shared" si="598"/>
        <v>MERC/CAPEX/2021-2022/MSPGCL/063</v>
      </c>
      <c r="D1689" s="160">
        <f t="shared" si="598"/>
        <v>44604</v>
      </c>
      <c r="E1689" s="111">
        <f t="shared" si="598"/>
        <v>54.24</v>
      </c>
      <c r="F1689" s="109">
        <f t="shared" si="601"/>
        <v>0</v>
      </c>
      <c r="G1689" s="109">
        <f t="shared" si="602"/>
        <v>0</v>
      </c>
      <c r="H1689" s="111">
        <f t="shared" si="603"/>
        <v>0</v>
      </c>
      <c r="I1689" s="109">
        <f>'F4.2'!AB79</f>
        <v>0</v>
      </c>
      <c r="J1689" s="109">
        <f>'F4.2'!BA79</f>
        <v>0</v>
      </c>
      <c r="K1689" s="111"/>
      <c r="L1689" s="111"/>
      <c r="M1689" s="111">
        <f t="shared" si="607"/>
        <v>0</v>
      </c>
      <c r="N1689" s="111">
        <f t="shared" si="604"/>
        <v>0</v>
      </c>
      <c r="O1689" s="173">
        <f t="shared" si="605"/>
        <v>0</v>
      </c>
      <c r="P1689" s="174">
        <f t="shared" si="606"/>
        <v>0</v>
      </c>
    </row>
    <row r="1690" spans="1:16" ht="31.5" hidden="1" outlineLevel="1">
      <c r="A1690" s="185">
        <f t="shared" si="600"/>
        <v>0</v>
      </c>
      <c r="B1690" s="186" t="str">
        <f t="shared" si="599"/>
        <v>IDC</v>
      </c>
      <c r="C1690" s="40" t="str">
        <f t="shared" si="598"/>
        <v>MERC/CAPEX/2021-2022/MSPGCL/063</v>
      </c>
      <c r="D1690" s="159">
        <f t="shared" si="598"/>
        <v>44604</v>
      </c>
      <c r="E1690" s="109">
        <f t="shared" si="598"/>
        <v>2.76</v>
      </c>
      <c r="F1690" s="109">
        <f t="shared" si="601"/>
        <v>0</v>
      </c>
      <c r="G1690" s="109">
        <f t="shared" si="602"/>
        <v>0</v>
      </c>
      <c r="H1690" s="109">
        <f t="shared" si="603"/>
        <v>0</v>
      </c>
      <c r="I1690" s="109">
        <f>'F4.2'!AB80</f>
        <v>0</v>
      </c>
      <c r="J1690" s="109">
        <f>'F4.2'!BA80</f>
        <v>0</v>
      </c>
      <c r="K1690" s="109"/>
      <c r="L1690" s="109"/>
      <c r="M1690" s="109">
        <f t="shared" si="607"/>
        <v>0</v>
      </c>
      <c r="N1690" s="109">
        <f t="shared" si="604"/>
        <v>0</v>
      </c>
      <c r="O1690" s="173">
        <f t="shared" si="605"/>
        <v>0</v>
      </c>
      <c r="P1690" s="174">
        <f t="shared" si="606"/>
        <v>0</v>
      </c>
    </row>
    <row r="1691" spans="1:16" ht="31.5" hidden="1" outlineLevel="1">
      <c r="A1691" s="177" t="str">
        <f t="shared" si="600"/>
        <v>HO
DPR 16</v>
      </c>
      <c r="B1691" s="178" t="str">
        <f t="shared" si="599"/>
        <v>Centralized Monitoring Solution</v>
      </c>
      <c r="C1691" s="49" t="str">
        <f t="shared" si="598"/>
        <v>MERC/CAPEX/MSPGCL/2023-24/0576</v>
      </c>
      <c r="D1691" s="160">
        <f t="shared" si="598"/>
        <v>45232</v>
      </c>
      <c r="E1691" s="111">
        <f t="shared" si="598"/>
        <v>69.308999999999997</v>
      </c>
      <c r="F1691" s="109">
        <f t="shared" si="601"/>
        <v>0</v>
      </c>
      <c r="G1691" s="109">
        <f t="shared" si="602"/>
        <v>0</v>
      </c>
      <c r="H1691" s="111">
        <f t="shared" si="603"/>
        <v>0</v>
      </c>
      <c r="I1691" s="109">
        <f>'F4.2'!AB81</f>
        <v>0</v>
      </c>
      <c r="J1691" s="109">
        <f>'F4.2'!BA81</f>
        <v>0</v>
      </c>
      <c r="K1691" s="111"/>
      <c r="L1691" s="111"/>
      <c r="M1691" s="111">
        <f t="shared" si="607"/>
        <v>0</v>
      </c>
      <c r="N1691" s="111">
        <f t="shared" si="604"/>
        <v>0</v>
      </c>
      <c r="O1691" s="173">
        <f t="shared" si="605"/>
        <v>0</v>
      </c>
      <c r="P1691" s="174">
        <f t="shared" si="606"/>
        <v>0</v>
      </c>
    </row>
    <row r="1692" spans="1:16" ht="15.75" hidden="1" outlineLevel="1">
      <c r="A1692" s="185">
        <f t="shared" si="600"/>
        <v>1</v>
      </c>
      <c r="B1692" s="186" t="str">
        <f t="shared" si="599"/>
        <v>Centralized Monitoring Solution</v>
      </c>
      <c r="C1692" s="49" t="str">
        <f t="shared" si="598"/>
        <v>MERC/CAPEX/MSPGCL/2023-24/0576</v>
      </c>
      <c r="D1692" s="160">
        <f t="shared" si="598"/>
        <v>45232</v>
      </c>
      <c r="E1692" s="111">
        <f t="shared" si="598"/>
        <v>66.009</v>
      </c>
      <c r="F1692" s="109">
        <f t="shared" si="601"/>
        <v>0</v>
      </c>
      <c r="G1692" s="109">
        <f t="shared" si="602"/>
        <v>0</v>
      </c>
      <c r="H1692" s="111">
        <f t="shared" si="603"/>
        <v>0</v>
      </c>
      <c r="I1692" s="109">
        <f>'F4.2'!AB82</f>
        <v>0</v>
      </c>
      <c r="J1692" s="109">
        <f>'F4.2'!BA82</f>
        <v>0</v>
      </c>
      <c r="K1692" s="111"/>
      <c r="L1692" s="111"/>
      <c r="M1692" s="111">
        <f t="shared" si="607"/>
        <v>0</v>
      </c>
      <c r="N1692" s="111">
        <f t="shared" si="604"/>
        <v>0</v>
      </c>
      <c r="O1692" s="173">
        <f t="shared" si="605"/>
        <v>0</v>
      </c>
      <c r="P1692" s="174">
        <f t="shared" si="606"/>
        <v>0</v>
      </c>
    </row>
    <row r="1693" spans="1:16" ht="15.75" hidden="1" outlineLevel="1">
      <c r="A1693" s="185">
        <f t="shared" si="600"/>
        <v>0</v>
      </c>
      <c r="B1693" s="186" t="str">
        <f t="shared" si="599"/>
        <v>IDC</v>
      </c>
      <c r="C1693" s="49" t="str">
        <f t="shared" si="598"/>
        <v>MERC/CAPEX/MSPGCL/2023-24/0576</v>
      </c>
      <c r="D1693" s="160">
        <f t="shared" si="598"/>
        <v>45232</v>
      </c>
      <c r="E1693" s="111">
        <f t="shared" si="598"/>
        <v>3.3</v>
      </c>
      <c r="F1693" s="109">
        <f t="shared" si="601"/>
        <v>0</v>
      </c>
      <c r="G1693" s="109">
        <f t="shared" si="602"/>
        <v>0</v>
      </c>
      <c r="H1693" s="111">
        <f t="shared" si="603"/>
        <v>0</v>
      </c>
      <c r="I1693" s="109">
        <f>'F4.2'!AB83</f>
        <v>0</v>
      </c>
      <c r="J1693" s="109">
        <f>'F4.2'!BA83</f>
        <v>0</v>
      </c>
      <c r="K1693" s="111"/>
      <c r="L1693" s="111"/>
      <c r="M1693" s="111">
        <f t="shared" si="607"/>
        <v>0</v>
      </c>
      <c r="N1693" s="111">
        <f t="shared" si="604"/>
        <v>0</v>
      </c>
      <c r="O1693" s="173">
        <f t="shared" si="605"/>
        <v>0</v>
      </c>
      <c r="P1693" s="174">
        <f t="shared" si="606"/>
        <v>0</v>
      </c>
    </row>
    <row r="1694" spans="1:16" ht="31.5" hidden="1" outlineLevel="1">
      <c r="A1694" s="177">
        <f t="shared" si="600"/>
        <v>20</v>
      </c>
      <c r="B1694" s="178" t="str">
        <f t="shared" si="599"/>
        <v>Improvement of Loadability and Availability of Coal Handling Plant at BTPS, Bhusawal</v>
      </c>
      <c r="C1694" s="49" t="str">
        <f t="shared" si="598"/>
        <v>MERC/CAPEX/MSPGCL/2024-25/0309</v>
      </c>
      <c r="D1694" s="160">
        <f t="shared" si="598"/>
        <v>45429</v>
      </c>
      <c r="E1694" s="111">
        <f t="shared" si="598"/>
        <v>0</v>
      </c>
      <c r="F1694" s="109">
        <f t="shared" si="601"/>
        <v>0</v>
      </c>
      <c r="G1694" s="109">
        <f t="shared" si="602"/>
        <v>0</v>
      </c>
      <c r="H1694" s="111">
        <f t="shared" si="603"/>
        <v>0</v>
      </c>
      <c r="I1694" s="109">
        <f>'F4.2'!AB84</f>
        <v>0</v>
      </c>
      <c r="J1694" s="109">
        <f>'F4.2'!BA84</f>
        <v>0</v>
      </c>
      <c r="K1694" s="111"/>
      <c r="L1694" s="111"/>
      <c r="M1694" s="111">
        <f t="shared" si="607"/>
        <v>0</v>
      </c>
      <c r="N1694" s="111">
        <f t="shared" si="604"/>
        <v>0</v>
      </c>
      <c r="O1694" s="173">
        <f t="shared" si="605"/>
        <v>0</v>
      </c>
      <c r="P1694" s="174">
        <f t="shared" si="606"/>
        <v>0</v>
      </c>
    </row>
    <row r="1695" spans="1:16" ht="47.25" hidden="1" outlineLevel="1">
      <c r="A1695" s="185">
        <f t="shared" si="600"/>
        <v>20.100000000000001</v>
      </c>
      <c r="B1695" s="186" t="str">
        <f t="shared" si="599"/>
        <v>Scheme-1:-Design Engineering, Supply, Erection, commissioning, Extension of travel Length &amp; Capacity Enhancement of coal yard with additional drive system of stacker reclaimer conveyor No. 110 at in coal handling Plant BTPS.</v>
      </c>
      <c r="C1695" s="49" t="str">
        <f t="shared" si="598"/>
        <v>MERC/CAPEX/MSPGCL/2024-25/0309</v>
      </c>
      <c r="D1695" s="160">
        <f t="shared" si="598"/>
        <v>45429</v>
      </c>
      <c r="E1695" s="111">
        <f t="shared" si="598"/>
        <v>14.27</v>
      </c>
      <c r="F1695" s="109">
        <f t="shared" si="601"/>
        <v>14.27</v>
      </c>
      <c r="G1695" s="109">
        <f t="shared" si="602"/>
        <v>14.27</v>
      </c>
      <c r="H1695" s="111">
        <f t="shared" si="603"/>
        <v>0</v>
      </c>
      <c r="I1695" s="109">
        <f>'F4.2'!AB85</f>
        <v>0</v>
      </c>
      <c r="J1695" s="109">
        <f>'F4.2'!BA85</f>
        <v>0</v>
      </c>
      <c r="K1695" s="111"/>
      <c r="L1695" s="111"/>
      <c r="M1695" s="111">
        <f t="shared" ref="M1695:M1714" si="608">SUM(J1695:L1695)</f>
        <v>0</v>
      </c>
      <c r="N1695" s="111">
        <f t="shared" si="604"/>
        <v>0</v>
      </c>
      <c r="O1695" s="173"/>
      <c r="P1695" s="174"/>
    </row>
    <row r="1696" spans="1:16" ht="31.5" hidden="1" outlineLevel="1">
      <c r="A1696" s="185">
        <f t="shared" si="600"/>
        <v>20.2</v>
      </c>
      <c r="B1696" s="186" t="str">
        <f t="shared" si="599"/>
        <v>Scheme-2:-Design, Engineering, Rectification, Erection &amp; Commissioning of Z point at Conveyor 108A &amp; B at CHP-500MW.</v>
      </c>
      <c r="C1696" s="49" t="str">
        <f t="shared" si="598"/>
        <v>MERC/CAPEX/MSPGCL/2024-25/0309</v>
      </c>
      <c r="D1696" s="160">
        <f t="shared" si="598"/>
        <v>45429</v>
      </c>
      <c r="E1696" s="111">
        <f t="shared" si="598"/>
        <v>8.18</v>
      </c>
      <c r="F1696" s="109">
        <f t="shared" si="601"/>
        <v>8.18</v>
      </c>
      <c r="G1696" s="109">
        <f t="shared" si="602"/>
        <v>8.18</v>
      </c>
      <c r="H1696" s="111">
        <f t="shared" si="603"/>
        <v>0</v>
      </c>
      <c r="I1696" s="109">
        <f>'F4.2'!AB86</f>
        <v>0</v>
      </c>
      <c r="J1696" s="109">
        <f>'F4.2'!BA86</f>
        <v>0</v>
      </c>
      <c r="K1696" s="111"/>
      <c r="L1696" s="111"/>
      <c r="M1696" s="111">
        <f t="shared" si="608"/>
        <v>0</v>
      </c>
      <c r="N1696" s="111">
        <f t="shared" si="604"/>
        <v>0</v>
      </c>
      <c r="O1696" s="173"/>
      <c r="P1696" s="174"/>
    </row>
    <row r="1697" spans="1:16" ht="31.5" hidden="1" outlineLevel="1">
      <c r="A1697" s="185">
        <f t="shared" si="600"/>
        <v>20.3</v>
      </c>
      <c r="B1697" s="186" t="str">
        <f t="shared" si="599"/>
        <v>Scheme-3:-Design, Engineering and provision of material lifting arrangement for crusher floor, wobbler feeder  &amp; C-105 floor In CHP BTPS.</v>
      </c>
      <c r="C1697" s="49" t="str">
        <f t="shared" si="598"/>
        <v>MERC/CAPEX/MSPGCL/2024-25/0309</v>
      </c>
      <c r="D1697" s="160">
        <f t="shared" si="598"/>
        <v>45429</v>
      </c>
      <c r="E1697" s="111">
        <f t="shared" si="598"/>
        <v>1.88</v>
      </c>
      <c r="F1697" s="109">
        <f t="shared" si="601"/>
        <v>1.88</v>
      </c>
      <c r="G1697" s="109">
        <f t="shared" si="602"/>
        <v>1.88</v>
      </c>
      <c r="H1697" s="111">
        <f t="shared" si="603"/>
        <v>0</v>
      </c>
      <c r="I1697" s="109">
        <f>'F4.2'!AB87</f>
        <v>0</v>
      </c>
      <c r="J1697" s="109">
        <f>'F4.2'!BA87</f>
        <v>0</v>
      </c>
      <c r="K1697" s="111"/>
      <c r="L1697" s="111"/>
      <c r="M1697" s="111">
        <f t="shared" si="608"/>
        <v>0</v>
      </c>
      <c r="N1697" s="111">
        <f t="shared" si="604"/>
        <v>0</v>
      </c>
      <c r="O1697" s="173"/>
      <c r="P1697" s="174"/>
    </row>
    <row r="1698" spans="1:16" ht="31.5" hidden="1" outlineLevel="1">
      <c r="A1698" s="185">
        <f t="shared" si="600"/>
        <v>20.399999999999999</v>
      </c>
      <c r="B1698" s="186" t="str">
        <f t="shared" si="599"/>
        <v>Scheme-4:-Structural up-gradation and rehabilitation of reversible yard conveyor in coal handling plant.</v>
      </c>
      <c r="C1698" s="49" t="str">
        <f t="shared" si="598"/>
        <v>MERC/CAPEX/MSPGCL/2024-25/0309</v>
      </c>
      <c r="D1698" s="160">
        <f t="shared" si="598"/>
        <v>45429</v>
      </c>
      <c r="E1698" s="111">
        <f t="shared" si="598"/>
        <v>4.21</v>
      </c>
      <c r="F1698" s="109">
        <f t="shared" si="601"/>
        <v>4.21</v>
      </c>
      <c r="G1698" s="109">
        <f t="shared" si="602"/>
        <v>4.21</v>
      </c>
      <c r="H1698" s="111">
        <f t="shared" si="603"/>
        <v>0</v>
      </c>
      <c r="I1698" s="109">
        <f>'F4.2'!AB88</f>
        <v>0</v>
      </c>
      <c r="J1698" s="109">
        <f>'F4.2'!BA88</f>
        <v>0</v>
      </c>
      <c r="K1698" s="111"/>
      <c r="L1698" s="111"/>
      <c r="M1698" s="111">
        <f t="shared" si="608"/>
        <v>0</v>
      </c>
      <c r="N1698" s="111">
        <f t="shared" si="604"/>
        <v>0</v>
      </c>
      <c r="O1698" s="173"/>
      <c r="P1698" s="174"/>
    </row>
    <row r="1699" spans="1:16" ht="31.5" hidden="1" outlineLevel="1">
      <c r="A1699" s="185">
        <f t="shared" si="600"/>
        <v>20.5</v>
      </c>
      <c r="B1699" s="186" t="str">
        <f t="shared" si="599"/>
        <v>Scheme-5:-Design, Engineering, Erection and commissioning of Receiving and discharge chutes of wobbler feeders in CHP BTPS.</v>
      </c>
      <c r="C1699" s="49" t="str">
        <f t="shared" si="598"/>
        <v>MERC/CAPEX/MSPGCL/2024-25/0309</v>
      </c>
      <c r="D1699" s="160">
        <f t="shared" si="598"/>
        <v>45429</v>
      </c>
      <c r="E1699" s="111">
        <f t="shared" si="598"/>
        <v>6.25</v>
      </c>
      <c r="F1699" s="109">
        <f t="shared" si="601"/>
        <v>6.25</v>
      </c>
      <c r="G1699" s="109">
        <f t="shared" si="602"/>
        <v>6.25</v>
      </c>
      <c r="H1699" s="111">
        <f t="shared" si="603"/>
        <v>0</v>
      </c>
      <c r="I1699" s="109">
        <f>'F4.2'!AB89</f>
        <v>0</v>
      </c>
      <c r="J1699" s="109">
        <f>'F4.2'!BA89</f>
        <v>0</v>
      </c>
      <c r="K1699" s="111"/>
      <c r="L1699" s="111"/>
      <c r="M1699" s="111">
        <f t="shared" si="608"/>
        <v>0</v>
      </c>
      <c r="N1699" s="111">
        <f t="shared" si="604"/>
        <v>0</v>
      </c>
      <c r="O1699" s="173"/>
      <c r="P1699" s="174"/>
    </row>
    <row r="1700" spans="1:16" ht="15.75" hidden="1" outlineLevel="1">
      <c r="A1700" s="185">
        <f t="shared" si="600"/>
        <v>20.6</v>
      </c>
      <c r="B1700" s="186" t="str">
        <f t="shared" si="599"/>
        <v>Scheme-6: Procurement of 3 Nos. of Bulldozers at BTPS, Bhusawal.</v>
      </c>
      <c r="C1700" s="49" t="str">
        <f t="shared" ref="C1700:E1719" si="609">C1470</f>
        <v>MERC/CAPEX/MSPGCL/2024-25/0309</v>
      </c>
      <c r="D1700" s="160">
        <f t="shared" si="609"/>
        <v>45429</v>
      </c>
      <c r="E1700" s="111">
        <f t="shared" si="609"/>
        <v>7.35</v>
      </c>
      <c r="F1700" s="109">
        <f t="shared" si="601"/>
        <v>7.35</v>
      </c>
      <c r="G1700" s="109">
        <f t="shared" si="602"/>
        <v>7.35</v>
      </c>
      <c r="H1700" s="111">
        <f t="shared" si="603"/>
        <v>0</v>
      </c>
      <c r="I1700" s="109">
        <f>'F4.2'!AB90</f>
        <v>0</v>
      </c>
      <c r="J1700" s="109">
        <f>'F4.2'!BA90</f>
        <v>0</v>
      </c>
      <c r="K1700" s="111"/>
      <c r="L1700" s="111"/>
      <c r="M1700" s="111">
        <f t="shared" si="608"/>
        <v>0</v>
      </c>
      <c r="N1700" s="111">
        <f t="shared" si="604"/>
        <v>0</v>
      </c>
      <c r="O1700" s="173"/>
      <c r="P1700" s="174"/>
    </row>
    <row r="1701" spans="1:16" ht="15.75" hidden="1" outlineLevel="1">
      <c r="A1701" s="185">
        <f t="shared" si="600"/>
        <v>0</v>
      </c>
      <c r="B1701" s="186" t="str">
        <f t="shared" si="599"/>
        <v>IDC</v>
      </c>
      <c r="C1701" s="49">
        <f t="shared" si="609"/>
        <v>0</v>
      </c>
      <c r="D1701" s="160" t="str">
        <f t="shared" si="609"/>
        <v>-</v>
      </c>
      <c r="E1701" s="111">
        <f t="shared" si="609"/>
        <v>0</v>
      </c>
      <c r="F1701" s="109">
        <f t="shared" si="601"/>
        <v>0.42</v>
      </c>
      <c r="G1701" s="109">
        <f t="shared" si="602"/>
        <v>0.42</v>
      </c>
      <c r="H1701" s="111">
        <f t="shared" si="603"/>
        <v>0</v>
      </c>
      <c r="I1701" s="109">
        <f>'F4.2'!AB91</f>
        <v>0</v>
      </c>
      <c r="J1701" s="109">
        <f>'F4.2'!BA91</f>
        <v>0</v>
      </c>
      <c r="K1701" s="111"/>
      <c r="L1701" s="111"/>
      <c r="M1701" s="111">
        <f t="shared" si="608"/>
        <v>0</v>
      </c>
      <c r="N1701" s="111">
        <f t="shared" si="604"/>
        <v>0</v>
      </c>
      <c r="O1701" s="173"/>
      <c r="P1701" s="174"/>
    </row>
    <row r="1702" spans="1:16" ht="31.5" hidden="1" outlineLevel="1">
      <c r="A1702" s="177">
        <f t="shared" si="600"/>
        <v>21</v>
      </c>
      <c r="B1702" s="178" t="str">
        <f t="shared" si="599"/>
        <v>Performance Improvement of Coal Handling Plant at BTPS-U4 &amp; 5, Bhusawal</v>
      </c>
      <c r="C1702" s="49" t="str">
        <f t="shared" si="609"/>
        <v>MERC/CAPEX/MSPGCL/2024-25/0310</v>
      </c>
      <c r="D1702" s="160" t="str">
        <f t="shared" si="609"/>
        <v>-</v>
      </c>
      <c r="E1702" s="111">
        <f t="shared" si="609"/>
        <v>0</v>
      </c>
      <c r="F1702" s="109">
        <f t="shared" si="601"/>
        <v>0</v>
      </c>
      <c r="G1702" s="109">
        <f t="shared" si="602"/>
        <v>0</v>
      </c>
      <c r="H1702" s="111">
        <f t="shared" si="603"/>
        <v>0</v>
      </c>
      <c r="I1702" s="109">
        <f>'F4.2'!AB92</f>
        <v>0</v>
      </c>
      <c r="J1702" s="109">
        <f>'F4.2'!BA92</f>
        <v>0</v>
      </c>
      <c r="K1702" s="111"/>
      <c r="L1702" s="111"/>
      <c r="M1702" s="111">
        <f t="shared" si="608"/>
        <v>0</v>
      </c>
      <c r="N1702" s="111">
        <f t="shared" si="604"/>
        <v>0</v>
      </c>
      <c r="O1702" s="173"/>
      <c r="P1702" s="174"/>
    </row>
    <row r="1703" spans="1:16" ht="31.5" hidden="1" outlineLevel="1">
      <c r="A1703" s="185">
        <f t="shared" si="600"/>
        <v>21.1</v>
      </c>
      <c r="B1703" s="186" t="str">
        <f t="shared" si="599"/>
        <v>Scheme-1: Revamping, Modification of Gravity take-up and Drive Augmentation of Bunkering conveyor in CHP BTPS</v>
      </c>
      <c r="C1703" s="49" t="str">
        <f t="shared" si="609"/>
        <v>MERC/CAPEX/MSPGCL/2024-25/0310</v>
      </c>
      <c r="D1703" s="160">
        <f t="shared" si="609"/>
        <v>45429</v>
      </c>
      <c r="E1703" s="111">
        <f t="shared" si="609"/>
        <v>11.35</v>
      </c>
      <c r="F1703" s="109">
        <f t="shared" si="601"/>
        <v>11.35</v>
      </c>
      <c r="G1703" s="109">
        <f t="shared" si="602"/>
        <v>11.35</v>
      </c>
      <c r="H1703" s="111">
        <f t="shared" si="603"/>
        <v>0</v>
      </c>
      <c r="I1703" s="109">
        <f>'F4.2'!AB93</f>
        <v>0</v>
      </c>
      <c r="J1703" s="109">
        <f>'F4.2'!BA93</f>
        <v>0</v>
      </c>
      <c r="K1703" s="111"/>
      <c r="L1703" s="111"/>
      <c r="M1703" s="111">
        <f t="shared" si="608"/>
        <v>0</v>
      </c>
      <c r="N1703" s="111">
        <f t="shared" si="604"/>
        <v>0</v>
      </c>
      <c r="O1703" s="173"/>
      <c r="P1703" s="174"/>
    </row>
    <row r="1704" spans="1:16" ht="15.75" hidden="1" outlineLevel="1">
      <c r="A1704" s="185">
        <f t="shared" si="600"/>
        <v>21.2</v>
      </c>
      <c r="B1704" s="186" t="str">
        <f t="shared" si="599"/>
        <v>Scheme-2: Revamping of coal diverting chutes in CHP 2x500 MW BTPS</v>
      </c>
      <c r="C1704" s="49" t="str">
        <f t="shared" si="609"/>
        <v>MERC/CAPEX/MSPGCL/2024-25/0310</v>
      </c>
      <c r="D1704" s="160">
        <f t="shared" si="609"/>
        <v>45429</v>
      </c>
      <c r="E1704" s="111">
        <f t="shared" si="609"/>
        <v>5.73</v>
      </c>
      <c r="F1704" s="109">
        <f t="shared" si="601"/>
        <v>5.73</v>
      </c>
      <c r="G1704" s="109">
        <f t="shared" si="602"/>
        <v>5.73</v>
      </c>
      <c r="H1704" s="111">
        <f t="shared" si="603"/>
        <v>0</v>
      </c>
      <c r="I1704" s="109">
        <f>'F4.2'!AB94</f>
        <v>0</v>
      </c>
      <c r="J1704" s="109">
        <f>'F4.2'!BA94</f>
        <v>0</v>
      </c>
      <c r="K1704" s="111"/>
      <c r="L1704" s="111"/>
      <c r="M1704" s="111">
        <f t="shared" si="608"/>
        <v>0</v>
      </c>
      <c r="N1704" s="111">
        <f t="shared" si="604"/>
        <v>0</v>
      </c>
      <c r="O1704" s="173"/>
      <c r="P1704" s="174"/>
    </row>
    <row r="1705" spans="1:16" ht="31.5" hidden="1" outlineLevel="1">
      <c r="A1705" s="185">
        <f t="shared" si="600"/>
        <v>21.3</v>
      </c>
      <c r="B1705" s="186" t="str">
        <f t="shared" si="599"/>
        <v>Scheme-3: Revamping and structural augmentation of Reversible feeder conveyors in CHP-BTPS.</v>
      </c>
      <c r="C1705" s="49" t="str">
        <f t="shared" si="609"/>
        <v>MERC/CAPEX/MSPGCL/2024-25/0310</v>
      </c>
      <c r="D1705" s="160">
        <f t="shared" si="609"/>
        <v>45429</v>
      </c>
      <c r="E1705" s="111">
        <f t="shared" si="609"/>
        <v>1.77</v>
      </c>
      <c r="F1705" s="109">
        <f t="shared" si="601"/>
        <v>3.52</v>
      </c>
      <c r="G1705" s="109">
        <f t="shared" si="602"/>
        <v>3.52</v>
      </c>
      <c r="H1705" s="111">
        <f t="shared" si="603"/>
        <v>0</v>
      </c>
      <c r="I1705" s="109">
        <f>'F4.2'!AB95</f>
        <v>0</v>
      </c>
      <c r="J1705" s="109">
        <f>'F4.2'!BA95</f>
        <v>0</v>
      </c>
      <c r="K1705" s="111"/>
      <c r="L1705" s="111"/>
      <c r="M1705" s="111">
        <f t="shared" si="608"/>
        <v>0</v>
      </c>
      <c r="N1705" s="111">
        <f t="shared" si="604"/>
        <v>0</v>
      </c>
      <c r="O1705" s="173"/>
      <c r="P1705" s="174"/>
    </row>
    <row r="1706" spans="1:16" ht="31.5" hidden="1" outlineLevel="1">
      <c r="A1706" s="185">
        <f t="shared" si="600"/>
        <v>21.4</v>
      </c>
      <c r="B1706" s="186" t="str">
        <f t="shared" si="599"/>
        <v>Scheme-4: Revamping and up-gradation of air &amp; ventilation system in Coal Handling Plant-BTPS.</v>
      </c>
      <c r="C1706" s="49" t="str">
        <f t="shared" si="609"/>
        <v>MERC/CAPEX/MSPGCL/2024-25/0310</v>
      </c>
      <c r="D1706" s="160">
        <f t="shared" si="609"/>
        <v>45429</v>
      </c>
      <c r="E1706" s="111">
        <f t="shared" si="609"/>
        <v>9.01</v>
      </c>
      <c r="F1706" s="109">
        <f t="shared" si="601"/>
        <v>3.85</v>
      </c>
      <c r="G1706" s="109">
        <f t="shared" si="602"/>
        <v>3.85</v>
      </c>
      <c r="H1706" s="111">
        <f t="shared" si="603"/>
        <v>0</v>
      </c>
      <c r="I1706" s="109">
        <f>'F4.2'!AB96</f>
        <v>0</v>
      </c>
      <c r="J1706" s="109">
        <f>'F4.2'!BA96</f>
        <v>0</v>
      </c>
      <c r="K1706" s="111"/>
      <c r="L1706" s="111"/>
      <c r="M1706" s="111">
        <f t="shared" si="608"/>
        <v>0</v>
      </c>
      <c r="N1706" s="111">
        <f t="shared" si="604"/>
        <v>0</v>
      </c>
      <c r="O1706" s="173"/>
      <c r="P1706" s="174"/>
    </row>
    <row r="1707" spans="1:16" ht="31.5" hidden="1" outlineLevel="1">
      <c r="A1707" s="185">
        <f t="shared" si="600"/>
        <v>21.5</v>
      </c>
      <c r="B1707" s="186" t="str">
        <f t="shared" si="599"/>
        <v>Scheme-5: Revamping, Structural &amp; drive up-gradation  of conveyor-111 in CHP-BTPS.</v>
      </c>
      <c r="C1707" s="49" t="str">
        <f t="shared" si="609"/>
        <v>MERC/CAPEX/MSPGCL/2024-25/0310</v>
      </c>
      <c r="D1707" s="160">
        <f t="shared" si="609"/>
        <v>45429</v>
      </c>
      <c r="E1707" s="111">
        <f t="shared" si="609"/>
        <v>3.85</v>
      </c>
      <c r="F1707" s="109">
        <f t="shared" si="601"/>
        <v>8.6199999999999992</v>
      </c>
      <c r="G1707" s="109">
        <f t="shared" si="602"/>
        <v>8.6199999999999992</v>
      </c>
      <c r="H1707" s="111">
        <f t="shared" si="603"/>
        <v>0</v>
      </c>
      <c r="I1707" s="109">
        <f>'F4.2'!AB97</f>
        <v>0</v>
      </c>
      <c r="J1707" s="109">
        <f>'F4.2'!BA97</f>
        <v>0</v>
      </c>
      <c r="K1707" s="111"/>
      <c r="L1707" s="111"/>
      <c r="M1707" s="111">
        <f t="shared" si="608"/>
        <v>0</v>
      </c>
      <c r="N1707" s="111">
        <f t="shared" si="604"/>
        <v>0</v>
      </c>
      <c r="O1707" s="173"/>
      <c r="P1707" s="174"/>
    </row>
    <row r="1708" spans="1:16" ht="31.5" hidden="1" outlineLevel="1">
      <c r="A1708" s="185">
        <f t="shared" si="600"/>
        <v>21.6</v>
      </c>
      <c r="B1708" s="186" t="str">
        <f t="shared" si="599"/>
        <v>Scheme-6: Revamping and structural up-gradation of conveyor system in tunnel area in Coal Handling Plant-BTPS.</v>
      </c>
      <c r="C1708" s="49" t="str">
        <f t="shared" si="609"/>
        <v>MERC/CAPEX/MSPGCL/2024-25/0310</v>
      </c>
      <c r="D1708" s="160">
        <f t="shared" si="609"/>
        <v>45429</v>
      </c>
      <c r="E1708" s="111">
        <f t="shared" si="609"/>
        <v>8.6199999999999992</v>
      </c>
      <c r="F1708" s="109">
        <f t="shared" si="601"/>
        <v>8.06</v>
      </c>
      <c r="G1708" s="109">
        <f t="shared" si="602"/>
        <v>8.06</v>
      </c>
      <c r="H1708" s="111">
        <f t="shared" si="603"/>
        <v>0</v>
      </c>
      <c r="I1708" s="109">
        <f>'F4.2'!AB98</f>
        <v>0</v>
      </c>
      <c r="J1708" s="109">
        <f>'F4.2'!BA98</f>
        <v>0</v>
      </c>
      <c r="K1708" s="111"/>
      <c r="L1708" s="111"/>
      <c r="M1708" s="111">
        <f t="shared" si="608"/>
        <v>0</v>
      </c>
      <c r="N1708" s="111">
        <f t="shared" si="604"/>
        <v>0</v>
      </c>
      <c r="O1708" s="173"/>
      <c r="P1708" s="174"/>
    </row>
    <row r="1709" spans="1:16" ht="31.5" hidden="1" outlineLevel="1">
      <c r="A1709" s="185">
        <f t="shared" si="600"/>
        <v>21.7</v>
      </c>
      <c r="B1709" s="186" t="str">
        <f t="shared" si="599"/>
        <v>Scheme-7: Erection &amp; Commissioning of Travelling type coal chutes in CHP BTPS.</v>
      </c>
      <c r="C1709" s="49" t="str">
        <f t="shared" si="609"/>
        <v>MERC/CAPEX/MSPGCL/2024-25/0310</v>
      </c>
      <c r="D1709" s="160">
        <f t="shared" si="609"/>
        <v>45429</v>
      </c>
      <c r="E1709" s="111">
        <f t="shared" si="609"/>
        <v>8.06</v>
      </c>
      <c r="F1709" s="109">
        <f t="shared" si="601"/>
        <v>4.9800000000000004</v>
      </c>
      <c r="G1709" s="109">
        <f t="shared" si="602"/>
        <v>4.9800000000000004</v>
      </c>
      <c r="H1709" s="111">
        <f t="shared" si="603"/>
        <v>0</v>
      </c>
      <c r="I1709" s="109">
        <f>'F4.2'!AB99</f>
        <v>0</v>
      </c>
      <c r="J1709" s="109">
        <f>'F4.2'!BA99</f>
        <v>0</v>
      </c>
      <c r="K1709" s="111"/>
      <c r="L1709" s="111"/>
      <c r="M1709" s="111">
        <f t="shared" si="608"/>
        <v>0</v>
      </c>
      <c r="N1709" s="111">
        <f t="shared" si="604"/>
        <v>0</v>
      </c>
      <c r="O1709" s="173"/>
      <c r="P1709" s="174"/>
    </row>
    <row r="1710" spans="1:16" ht="31.5" hidden="1" outlineLevel="1">
      <c r="A1710" s="185">
        <f t="shared" si="600"/>
        <v>21.8</v>
      </c>
      <c r="B1710" s="186" t="str">
        <f t="shared" si="599"/>
        <v>Scheme-8: Revamping of scoop cooling system installed in coal handling plant BTPS.</v>
      </c>
      <c r="C1710" s="49" t="str">
        <f t="shared" si="609"/>
        <v>MERC/CAPEX/MSPGCL/2024-25/0310</v>
      </c>
      <c r="D1710" s="160">
        <f t="shared" si="609"/>
        <v>45429</v>
      </c>
      <c r="E1710" s="111">
        <f t="shared" si="609"/>
        <v>4.9800000000000004</v>
      </c>
      <c r="F1710" s="109">
        <f t="shared" si="601"/>
        <v>3.92</v>
      </c>
      <c r="G1710" s="109">
        <f t="shared" si="602"/>
        <v>3.92</v>
      </c>
      <c r="H1710" s="111">
        <f t="shared" si="603"/>
        <v>0</v>
      </c>
      <c r="I1710" s="109">
        <f>'F4.2'!AB100</f>
        <v>0</v>
      </c>
      <c r="J1710" s="109">
        <f>'F4.2'!BA100</f>
        <v>0</v>
      </c>
      <c r="K1710" s="111"/>
      <c r="L1710" s="111"/>
      <c r="M1710" s="111">
        <f t="shared" si="608"/>
        <v>0</v>
      </c>
      <c r="N1710" s="111">
        <f t="shared" si="604"/>
        <v>0</v>
      </c>
      <c r="O1710" s="173"/>
      <c r="P1710" s="174"/>
    </row>
    <row r="1711" spans="1:16" ht="15.75" hidden="1" outlineLevel="1">
      <c r="A1711" s="283">
        <f t="shared" si="600"/>
        <v>21.9</v>
      </c>
      <c r="B1711" s="283" t="str">
        <f t="shared" si="599"/>
        <v>Scheme-9: Retrofitting and Up-gradation of Dewatering system in CHP-BTPS.</v>
      </c>
      <c r="C1711" s="49" t="str">
        <f t="shared" si="609"/>
        <v>MERC/CAPEX/MSPGCL/2024-25/0310</v>
      </c>
      <c r="D1711" s="160">
        <f t="shared" si="609"/>
        <v>45429</v>
      </c>
      <c r="E1711" s="111">
        <f t="shared" si="609"/>
        <v>3.92</v>
      </c>
      <c r="F1711" s="109">
        <f t="shared" si="601"/>
        <v>9.01</v>
      </c>
      <c r="G1711" s="109">
        <f t="shared" si="602"/>
        <v>9.01</v>
      </c>
      <c r="H1711" s="111">
        <f t="shared" si="603"/>
        <v>0</v>
      </c>
      <c r="I1711" s="109">
        <f>'F4.2'!AB101</f>
        <v>0</v>
      </c>
      <c r="J1711" s="109">
        <f>'F4.2'!BA101</f>
        <v>0</v>
      </c>
      <c r="K1711" s="111"/>
      <c r="L1711" s="111"/>
      <c r="M1711" s="111">
        <f t="shared" si="608"/>
        <v>0</v>
      </c>
      <c r="N1711" s="111">
        <f t="shared" si="604"/>
        <v>0</v>
      </c>
      <c r="O1711" s="173"/>
      <c r="P1711" s="174"/>
    </row>
    <row r="1712" spans="1:16" ht="15.75" hidden="1" outlineLevel="1">
      <c r="A1712" s="282">
        <f t="shared" si="600"/>
        <v>0</v>
      </c>
      <c r="B1712" s="282" t="str">
        <f t="shared" si="599"/>
        <v>IDC</v>
      </c>
      <c r="C1712" s="49">
        <f t="shared" si="609"/>
        <v>0</v>
      </c>
      <c r="D1712" s="160" t="str">
        <f t="shared" si="609"/>
        <v>-</v>
      </c>
      <c r="E1712" s="111">
        <f t="shared" si="609"/>
        <v>0</v>
      </c>
      <c r="F1712" s="109">
        <f t="shared" si="601"/>
        <v>0.53</v>
      </c>
      <c r="G1712" s="109">
        <f t="shared" si="602"/>
        <v>0.53</v>
      </c>
      <c r="H1712" s="111">
        <f t="shared" si="603"/>
        <v>0</v>
      </c>
      <c r="I1712" s="109">
        <f>'F4.2'!AB102</f>
        <v>0</v>
      </c>
      <c r="J1712" s="109">
        <f>'F4.2'!BA102</f>
        <v>0</v>
      </c>
      <c r="K1712" s="111"/>
      <c r="L1712" s="111"/>
      <c r="M1712" s="111">
        <f t="shared" si="608"/>
        <v>0</v>
      </c>
      <c r="N1712" s="111">
        <f t="shared" si="604"/>
        <v>0</v>
      </c>
      <c r="O1712" s="173"/>
      <c r="P1712" s="174"/>
    </row>
    <row r="1713" spans="1:16" ht="15.75" hidden="1" outlineLevel="1">
      <c r="A1713" s="284">
        <f t="shared" si="600"/>
        <v>0</v>
      </c>
      <c r="B1713" s="284" t="str">
        <f t="shared" si="599"/>
        <v>Asset Transfer from Projects</v>
      </c>
      <c r="C1713" s="49">
        <f t="shared" si="609"/>
        <v>0</v>
      </c>
      <c r="D1713" s="160" t="str">
        <f t="shared" si="609"/>
        <v>-</v>
      </c>
      <c r="E1713" s="111">
        <f t="shared" si="609"/>
        <v>0</v>
      </c>
      <c r="F1713" s="109">
        <f t="shared" si="601"/>
        <v>0</v>
      </c>
      <c r="G1713" s="109">
        <f t="shared" si="602"/>
        <v>0</v>
      </c>
      <c r="H1713" s="111">
        <f t="shared" si="603"/>
        <v>0</v>
      </c>
      <c r="I1713" s="109">
        <f>'F4.2'!AB103</f>
        <v>0</v>
      </c>
      <c r="J1713" s="109">
        <f>'F4.2'!BA103</f>
        <v>0</v>
      </c>
      <c r="K1713" s="111"/>
      <c r="L1713" s="111"/>
      <c r="M1713" s="111">
        <f t="shared" si="608"/>
        <v>0</v>
      </c>
      <c r="N1713" s="111">
        <f t="shared" si="604"/>
        <v>0</v>
      </c>
      <c r="O1713" s="173"/>
      <c r="P1713" s="174"/>
    </row>
    <row r="1714" spans="1:16" ht="15.75" hidden="1" outlineLevel="1">
      <c r="A1714" s="282">
        <f t="shared" si="600"/>
        <v>0</v>
      </c>
      <c r="B1714" s="282" t="str">
        <f t="shared" ref="B1714:B1745" si="610">B1484</f>
        <v>SP Busduct Unit 4&amp;5</v>
      </c>
      <c r="C1714" s="49">
        <f t="shared" si="609"/>
        <v>0</v>
      </c>
      <c r="D1714" s="160" t="str">
        <f t="shared" si="609"/>
        <v>-</v>
      </c>
      <c r="E1714" s="111">
        <f t="shared" si="609"/>
        <v>0</v>
      </c>
      <c r="F1714" s="109">
        <f t="shared" si="601"/>
        <v>0.30071745999999999</v>
      </c>
      <c r="G1714" s="109">
        <f t="shared" si="602"/>
        <v>0.30071745999999999</v>
      </c>
      <c r="H1714" s="111">
        <f t="shared" si="603"/>
        <v>0</v>
      </c>
      <c r="I1714" s="109">
        <f>'F4.2'!AB104</f>
        <v>0</v>
      </c>
      <c r="J1714" s="109">
        <f>'F4.2'!BA104</f>
        <v>0</v>
      </c>
      <c r="K1714" s="111"/>
      <c r="L1714" s="111"/>
      <c r="M1714" s="111">
        <f t="shared" si="608"/>
        <v>0</v>
      </c>
      <c r="N1714" s="111">
        <f t="shared" si="604"/>
        <v>0</v>
      </c>
      <c r="O1714" s="173"/>
      <c r="P1714" s="174"/>
    </row>
    <row r="1715" spans="1:16" ht="15.75" hidden="1" outlineLevel="1">
      <c r="A1715" s="282">
        <f t="shared" si="600"/>
        <v>0</v>
      </c>
      <c r="B1715" s="282" t="str">
        <f t="shared" si="610"/>
        <v>ESP,ID,FD,PA Fans &amp;Other Boiler Auxiliaries</v>
      </c>
      <c r="C1715" s="40">
        <f t="shared" si="609"/>
        <v>0</v>
      </c>
      <c r="D1715" s="159" t="str">
        <f t="shared" si="609"/>
        <v>-</v>
      </c>
      <c r="E1715" s="109">
        <f t="shared" si="609"/>
        <v>0</v>
      </c>
      <c r="F1715" s="109">
        <f t="shared" si="601"/>
        <v>1.0282827000000001</v>
      </c>
      <c r="G1715" s="109">
        <f t="shared" si="602"/>
        <v>1.0282827000000001</v>
      </c>
      <c r="H1715" s="109">
        <f t="shared" si="603"/>
        <v>0</v>
      </c>
      <c r="I1715" s="109">
        <f>'F4.2'!AB105</f>
        <v>0</v>
      </c>
      <c r="J1715" s="109">
        <f>'F4.2'!BA105</f>
        <v>0</v>
      </c>
      <c r="K1715" s="109"/>
      <c r="L1715" s="109"/>
      <c r="M1715" s="109">
        <f t="shared" ref="M1715:M1768" si="611">SUM(J1715:L1715)</f>
        <v>0</v>
      </c>
      <c r="N1715" s="109">
        <f t="shared" si="604"/>
        <v>0</v>
      </c>
    </row>
    <row r="1716" spans="1:16" ht="15.75" hidden="1" outlineLevel="1">
      <c r="A1716" s="284">
        <f t="shared" ref="A1716:A1747" si="612">A1486</f>
        <v>0</v>
      </c>
      <c r="B1716" s="284" t="str">
        <f t="shared" si="610"/>
        <v>(ii) DPR Yet to be Submitted to MERC</v>
      </c>
      <c r="C1716" s="40">
        <f t="shared" si="609"/>
        <v>0</v>
      </c>
      <c r="D1716" s="159" t="str">
        <f t="shared" si="609"/>
        <v>-</v>
      </c>
      <c r="E1716" s="109">
        <f t="shared" si="609"/>
        <v>0</v>
      </c>
      <c r="F1716" s="109">
        <f t="shared" ref="F1716:F1747" si="613">F1486+I1486</f>
        <v>0</v>
      </c>
      <c r="G1716" s="109">
        <f t="shared" ref="G1716:G1747" si="614">G1486+M1486</f>
        <v>0</v>
      </c>
      <c r="H1716" s="109">
        <f t="shared" si="603"/>
        <v>0</v>
      </c>
      <c r="I1716" s="109">
        <f>'F4.2'!AB106</f>
        <v>0</v>
      </c>
      <c r="J1716" s="109">
        <f>'F4.2'!BA106</f>
        <v>0</v>
      </c>
      <c r="K1716" s="109"/>
      <c r="L1716" s="109"/>
      <c r="M1716" s="109">
        <f t="shared" si="611"/>
        <v>0</v>
      </c>
      <c r="N1716" s="109">
        <f t="shared" si="604"/>
        <v>0</v>
      </c>
    </row>
    <row r="1717" spans="1:16" ht="15.75" hidden="1" outlineLevel="1">
      <c r="A1717" s="345">
        <f t="shared" si="612"/>
        <v>0</v>
      </c>
      <c r="B1717" s="345" t="str">
        <f t="shared" si="610"/>
        <v xml:space="preserve">FY 2025-26 </v>
      </c>
      <c r="C1717" s="49">
        <f t="shared" si="609"/>
        <v>0</v>
      </c>
      <c r="D1717" s="160" t="str">
        <f t="shared" si="609"/>
        <v>-</v>
      </c>
      <c r="E1717" s="111">
        <f t="shared" si="609"/>
        <v>0</v>
      </c>
      <c r="F1717" s="109">
        <f t="shared" si="613"/>
        <v>0</v>
      </c>
      <c r="G1717" s="109">
        <f t="shared" si="614"/>
        <v>0</v>
      </c>
      <c r="H1717" s="111">
        <f t="shared" si="603"/>
        <v>0</v>
      </c>
      <c r="I1717" s="109">
        <f>'F4.2'!AB107</f>
        <v>0</v>
      </c>
      <c r="J1717" s="109">
        <f>'F4.2'!BA107</f>
        <v>0</v>
      </c>
      <c r="K1717" s="111"/>
      <c r="L1717" s="111"/>
      <c r="M1717" s="111">
        <f t="shared" si="611"/>
        <v>0</v>
      </c>
      <c r="N1717" s="111">
        <f t="shared" si="604"/>
        <v>0</v>
      </c>
    </row>
    <row r="1718" spans="1:16" ht="31.5" hidden="1" outlineLevel="1">
      <c r="A1718" s="352">
        <f t="shared" si="612"/>
        <v>1</v>
      </c>
      <c r="B1718" s="353" t="str">
        <f t="shared" si="610"/>
        <v>Up gradation of coal mill reject system, Procurement of Air heater baskets &amp; spare Air heater gearbox at 2X500MW, Bhusawal TPS</v>
      </c>
      <c r="C1718" s="49">
        <f t="shared" si="609"/>
        <v>0</v>
      </c>
      <c r="D1718" s="160" t="str">
        <f t="shared" si="609"/>
        <v>-</v>
      </c>
      <c r="E1718" s="111">
        <f t="shared" si="609"/>
        <v>0</v>
      </c>
      <c r="F1718" s="109">
        <f t="shared" si="613"/>
        <v>31.75</v>
      </c>
      <c r="G1718" s="109">
        <f t="shared" si="614"/>
        <v>0</v>
      </c>
      <c r="H1718" s="111">
        <f t="shared" si="603"/>
        <v>31.75</v>
      </c>
      <c r="I1718" s="109">
        <f>'F4.2'!AB108</f>
        <v>0</v>
      </c>
      <c r="J1718" s="109">
        <f>'F4.2'!BA108</f>
        <v>0</v>
      </c>
      <c r="K1718" s="111"/>
      <c r="L1718" s="111"/>
      <c r="M1718" s="111">
        <f t="shared" si="611"/>
        <v>0</v>
      </c>
      <c r="N1718" s="111">
        <f t="shared" si="604"/>
        <v>31.75</v>
      </c>
    </row>
    <row r="1719" spans="1:16" ht="63" hidden="1" outlineLevel="1">
      <c r="A1719" s="282">
        <f t="shared" si="612"/>
        <v>1.1000000000000001</v>
      </c>
      <c r="B1719" s="282" t="str">
        <f t="shared" si="610"/>
        <v xml:space="preserve">Work of Capacity enhancement, Engineering, modification, upgradation including spares and consumables and complete commissioning including operation and comprehensive maintenance for 12 months for coal mill reject handling system  in Unit-4&amp;5, 2X500MW, BTPS, Bhusawal </v>
      </c>
      <c r="C1719" s="49">
        <f t="shared" si="609"/>
        <v>0</v>
      </c>
      <c r="D1719" s="160" t="str">
        <f t="shared" si="609"/>
        <v>-</v>
      </c>
      <c r="E1719" s="111">
        <f t="shared" si="609"/>
        <v>0</v>
      </c>
      <c r="F1719" s="109">
        <f t="shared" si="613"/>
        <v>15.05</v>
      </c>
      <c r="G1719" s="109">
        <f t="shared" si="614"/>
        <v>15.05</v>
      </c>
      <c r="H1719" s="111">
        <f t="shared" si="603"/>
        <v>0</v>
      </c>
      <c r="I1719" s="109">
        <f>'F4.2'!AB109</f>
        <v>0</v>
      </c>
      <c r="J1719" s="109">
        <f>'F4.2'!BA109</f>
        <v>0</v>
      </c>
      <c r="K1719" s="111"/>
      <c r="L1719" s="111"/>
      <c r="M1719" s="111">
        <f t="shared" si="611"/>
        <v>0</v>
      </c>
      <c r="N1719" s="111">
        <f t="shared" si="604"/>
        <v>0</v>
      </c>
    </row>
    <row r="1720" spans="1:16" ht="31.5" hidden="1" outlineLevel="1">
      <c r="A1720" s="282">
        <f t="shared" si="612"/>
        <v>1.2</v>
      </c>
      <c r="B1720" s="282" t="str">
        <f t="shared" si="610"/>
        <v>Procurement of assembly of baskets &amp; seals for Air Preheater of type 31.5 VIM 2000 (72° PA), in Unit-5 2x500MW, BTPS Bhusawal</v>
      </c>
      <c r="C1720" s="49">
        <f t="shared" ref="C1720:E1739" si="615">C1490</f>
        <v>0</v>
      </c>
      <c r="D1720" s="160" t="str">
        <f t="shared" si="615"/>
        <v>-</v>
      </c>
      <c r="E1720" s="111">
        <f t="shared" si="615"/>
        <v>0</v>
      </c>
      <c r="F1720" s="109">
        <f t="shared" si="613"/>
        <v>7.45</v>
      </c>
      <c r="G1720" s="109">
        <f t="shared" si="614"/>
        <v>7.45</v>
      </c>
      <c r="H1720" s="111">
        <f t="shared" si="603"/>
        <v>0</v>
      </c>
      <c r="I1720" s="109">
        <f>'F4.2'!AB110</f>
        <v>0</v>
      </c>
      <c r="J1720" s="109">
        <f>'F4.2'!BA110</f>
        <v>0</v>
      </c>
      <c r="K1720" s="111"/>
      <c r="L1720" s="111"/>
      <c r="M1720" s="111">
        <f t="shared" si="611"/>
        <v>0</v>
      </c>
      <c r="N1720" s="111">
        <f t="shared" si="604"/>
        <v>0</v>
      </c>
    </row>
    <row r="1721" spans="1:16" ht="31.5" hidden="1" outlineLevel="1">
      <c r="A1721" s="282">
        <f t="shared" si="612"/>
        <v>1.3</v>
      </c>
      <c r="B1721" s="282" t="str">
        <f t="shared" si="610"/>
        <v>Procurement of APH Gearbox to improve availability and performance of Air preheaters at 2 x 500 MW Units, BTPS, Bhusawal. </v>
      </c>
      <c r="C1721" s="49">
        <f t="shared" si="615"/>
        <v>0</v>
      </c>
      <c r="D1721" s="160" t="str">
        <f t="shared" si="615"/>
        <v>-</v>
      </c>
      <c r="E1721" s="111">
        <f t="shared" si="615"/>
        <v>0</v>
      </c>
      <c r="F1721" s="109">
        <f t="shared" si="613"/>
        <v>9.25</v>
      </c>
      <c r="G1721" s="109">
        <f t="shared" si="614"/>
        <v>9.25</v>
      </c>
      <c r="H1721" s="111">
        <f t="shared" si="603"/>
        <v>0</v>
      </c>
      <c r="I1721" s="109">
        <f>'F4.2'!AB111</f>
        <v>0</v>
      </c>
      <c r="J1721" s="109">
        <f>'F4.2'!BA111</f>
        <v>0</v>
      </c>
      <c r="K1721" s="111"/>
      <c r="L1721" s="111"/>
      <c r="M1721" s="111">
        <f t="shared" si="611"/>
        <v>0</v>
      </c>
      <c r="N1721" s="111">
        <f t="shared" si="604"/>
        <v>0</v>
      </c>
    </row>
    <row r="1722" spans="1:16" ht="15.75" hidden="1" outlineLevel="1">
      <c r="A1722" s="352">
        <f t="shared" si="612"/>
        <v>2</v>
      </c>
      <c r="B1722" s="353" t="str">
        <f t="shared" si="610"/>
        <v>Boiler Reliability &amp; Availability improvement at 2x500MW, Bhusawal TPS.</v>
      </c>
      <c r="C1722" s="40">
        <f t="shared" si="615"/>
        <v>0</v>
      </c>
      <c r="D1722" s="159" t="str">
        <f t="shared" si="615"/>
        <v>-</v>
      </c>
      <c r="E1722" s="109">
        <f t="shared" si="615"/>
        <v>0</v>
      </c>
      <c r="F1722" s="109">
        <f t="shared" si="613"/>
        <v>83.63000000000001</v>
      </c>
      <c r="G1722" s="109">
        <f t="shared" si="614"/>
        <v>0</v>
      </c>
      <c r="H1722" s="109">
        <f t="shared" si="603"/>
        <v>83.63000000000001</v>
      </c>
      <c r="I1722" s="109">
        <f>'F4.2'!AB112</f>
        <v>0</v>
      </c>
      <c r="J1722" s="109">
        <f>'F4.2'!BA112</f>
        <v>0</v>
      </c>
      <c r="K1722" s="109"/>
      <c r="L1722" s="109"/>
      <c r="M1722" s="109">
        <f t="shared" si="611"/>
        <v>0</v>
      </c>
      <c r="N1722" s="109">
        <f t="shared" si="604"/>
        <v>83.63000000000001</v>
      </c>
    </row>
    <row r="1723" spans="1:16" ht="31.5" hidden="1" outlineLevel="1">
      <c r="A1723" s="282">
        <f t="shared" si="612"/>
        <v>2.1</v>
      </c>
      <c r="B1723" s="282" t="str">
        <f t="shared" si="610"/>
        <v xml:space="preserve">Procurement &amp; Replacement Of LTSH Coils for Unit - 4 &amp; 5 (500MW) TPS, Bhusawal. </v>
      </c>
      <c r="C1723" s="49">
        <f t="shared" si="615"/>
        <v>0</v>
      </c>
      <c r="D1723" s="160" t="str">
        <f t="shared" si="615"/>
        <v>-</v>
      </c>
      <c r="E1723" s="111">
        <f t="shared" si="615"/>
        <v>0</v>
      </c>
      <c r="F1723" s="109">
        <f t="shared" si="613"/>
        <v>19.11</v>
      </c>
      <c r="G1723" s="109">
        <f t="shared" si="614"/>
        <v>19.11</v>
      </c>
      <c r="H1723" s="111">
        <f t="shared" si="603"/>
        <v>0</v>
      </c>
      <c r="I1723" s="109">
        <f>'F4.2'!AB113</f>
        <v>0</v>
      </c>
      <c r="J1723" s="109">
        <f>'F4.2'!BA113</f>
        <v>0</v>
      </c>
      <c r="K1723" s="111"/>
      <c r="L1723" s="111"/>
      <c r="M1723" s="111">
        <f t="shared" si="611"/>
        <v>0</v>
      </c>
      <c r="N1723" s="111">
        <f t="shared" si="604"/>
        <v>0</v>
      </c>
    </row>
    <row r="1724" spans="1:16" ht="31.5" hidden="1" outlineLevel="1">
      <c r="A1724" s="282">
        <f t="shared" si="612"/>
        <v>2.2000000000000002</v>
      </c>
      <c r="B1724" s="282" t="str">
        <f t="shared" si="610"/>
        <v>Procurement &amp; Replacement Of Economiser Coils For Unit - 4 &amp; 5 (500MW) TPS, Bhusawal</v>
      </c>
      <c r="C1724" s="49">
        <f t="shared" si="615"/>
        <v>0</v>
      </c>
      <c r="D1724" s="160" t="str">
        <f t="shared" si="615"/>
        <v>-</v>
      </c>
      <c r="E1724" s="111">
        <f t="shared" si="615"/>
        <v>0</v>
      </c>
      <c r="F1724" s="109">
        <f t="shared" si="613"/>
        <v>47.6</v>
      </c>
      <c r="G1724" s="109">
        <f t="shared" si="614"/>
        <v>47.6</v>
      </c>
      <c r="H1724" s="111">
        <f t="shared" si="603"/>
        <v>0</v>
      </c>
      <c r="I1724" s="109">
        <f>'F4.2'!AB114</f>
        <v>0</v>
      </c>
      <c r="J1724" s="109">
        <f>'F4.2'!BA114</f>
        <v>0</v>
      </c>
      <c r="K1724" s="111"/>
      <c r="L1724" s="111"/>
      <c r="M1724" s="111">
        <f t="shared" si="611"/>
        <v>0</v>
      </c>
      <c r="N1724" s="111">
        <f t="shared" si="604"/>
        <v>0</v>
      </c>
    </row>
    <row r="1725" spans="1:16" ht="15.75" hidden="1" outlineLevel="1">
      <c r="A1725" s="282">
        <f t="shared" si="612"/>
        <v>2.2999999999999998</v>
      </c>
      <c r="B1725" s="282" t="str">
        <f t="shared" si="610"/>
        <v>Procurement of assembly of APH Baskets Unit-4</v>
      </c>
      <c r="C1725" s="40">
        <f t="shared" si="615"/>
        <v>0</v>
      </c>
      <c r="D1725" s="159" t="str">
        <f t="shared" si="615"/>
        <v>-</v>
      </c>
      <c r="E1725" s="109">
        <f t="shared" si="615"/>
        <v>0</v>
      </c>
      <c r="F1725" s="109">
        <f t="shared" si="613"/>
        <v>7.55</v>
      </c>
      <c r="G1725" s="109">
        <f t="shared" si="614"/>
        <v>7.55</v>
      </c>
      <c r="H1725" s="109">
        <f t="shared" si="603"/>
        <v>0</v>
      </c>
      <c r="I1725" s="109">
        <f>'F4.2'!AB115</f>
        <v>0</v>
      </c>
      <c r="J1725" s="109">
        <f>'F4.2'!BA115</f>
        <v>0</v>
      </c>
      <c r="K1725" s="109"/>
      <c r="L1725" s="109"/>
      <c r="M1725" s="109">
        <f t="shared" si="611"/>
        <v>0</v>
      </c>
      <c r="N1725" s="109">
        <f t="shared" si="604"/>
        <v>0</v>
      </c>
    </row>
    <row r="1726" spans="1:16" ht="15.75" hidden="1" outlineLevel="1">
      <c r="A1726" s="282">
        <f t="shared" si="612"/>
        <v>2.4</v>
      </c>
      <c r="B1726" s="282" t="str">
        <f t="shared" si="610"/>
        <v>Procurement of APH Gearbox Unit-4&amp;5</v>
      </c>
      <c r="C1726" s="49">
        <f t="shared" si="615"/>
        <v>0</v>
      </c>
      <c r="D1726" s="160" t="str">
        <f t="shared" si="615"/>
        <v>-</v>
      </c>
      <c r="E1726" s="111">
        <f t="shared" si="615"/>
        <v>0</v>
      </c>
      <c r="F1726" s="109">
        <f t="shared" si="613"/>
        <v>9.3699999999999992</v>
      </c>
      <c r="G1726" s="109">
        <f t="shared" si="614"/>
        <v>9.3699999999999992</v>
      </c>
      <c r="H1726" s="111">
        <f t="shared" si="603"/>
        <v>0</v>
      </c>
      <c r="I1726" s="109">
        <f>'F4.2'!AB116</f>
        <v>0</v>
      </c>
      <c r="J1726" s="109">
        <f>'F4.2'!BA116</f>
        <v>0</v>
      </c>
      <c r="K1726" s="111"/>
      <c r="L1726" s="111"/>
      <c r="M1726" s="111">
        <f t="shared" si="611"/>
        <v>0</v>
      </c>
      <c r="N1726" s="111">
        <f t="shared" si="604"/>
        <v>0</v>
      </c>
    </row>
    <row r="1727" spans="1:16" ht="15.75" hidden="1" outlineLevel="1">
      <c r="A1727" s="352">
        <f t="shared" si="612"/>
        <v>3</v>
      </c>
      <c r="B1727" s="353" t="str">
        <f t="shared" si="610"/>
        <v>Various Turbine side reliability improvement schemes at 2x500MW, BTPS</v>
      </c>
      <c r="C1727" s="49">
        <f t="shared" si="615"/>
        <v>0</v>
      </c>
      <c r="D1727" s="160" t="str">
        <f t="shared" si="615"/>
        <v>-</v>
      </c>
      <c r="E1727" s="111">
        <f t="shared" si="615"/>
        <v>0</v>
      </c>
      <c r="F1727" s="109">
        <f t="shared" si="613"/>
        <v>41.4</v>
      </c>
      <c r="G1727" s="109">
        <f t="shared" si="614"/>
        <v>0</v>
      </c>
      <c r="H1727" s="111">
        <f t="shared" si="603"/>
        <v>41.4</v>
      </c>
      <c r="I1727" s="109">
        <f>'F4.2'!AB117</f>
        <v>0</v>
      </c>
      <c r="J1727" s="109">
        <f>'F4.2'!BA117</f>
        <v>0</v>
      </c>
      <c r="K1727" s="111"/>
      <c r="L1727" s="111"/>
      <c r="M1727" s="111">
        <f t="shared" si="611"/>
        <v>0</v>
      </c>
      <c r="N1727" s="111">
        <f t="shared" si="604"/>
        <v>41.4</v>
      </c>
    </row>
    <row r="1728" spans="1:16" ht="15.75" hidden="1" outlineLevel="1">
      <c r="A1728" s="282">
        <f t="shared" si="612"/>
        <v>3.1</v>
      </c>
      <c r="B1728" s="282" t="str">
        <f t="shared" si="610"/>
        <v>Reliability improvement of Atlas copco make (mode -ZR -500)</v>
      </c>
      <c r="C1728" s="49">
        <f t="shared" si="615"/>
        <v>0</v>
      </c>
      <c r="D1728" s="160" t="str">
        <f t="shared" si="615"/>
        <v>-</v>
      </c>
      <c r="E1728" s="111">
        <f t="shared" si="615"/>
        <v>0</v>
      </c>
      <c r="F1728" s="109">
        <f t="shared" si="613"/>
        <v>2.4</v>
      </c>
      <c r="G1728" s="109">
        <f t="shared" si="614"/>
        <v>2.4</v>
      </c>
      <c r="H1728" s="111">
        <f t="shared" si="603"/>
        <v>0</v>
      </c>
      <c r="I1728" s="109">
        <f>'F4.2'!AB118</f>
        <v>0</v>
      </c>
      <c r="J1728" s="109">
        <f>'F4.2'!BA118</f>
        <v>0</v>
      </c>
      <c r="K1728" s="111"/>
      <c r="L1728" s="111"/>
      <c r="M1728" s="111">
        <f t="shared" si="611"/>
        <v>0</v>
      </c>
      <c r="N1728" s="111">
        <f t="shared" si="604"/>
        <v>0</v>
      </c>
    </row>
    <row r="1729" spans="1:14" ht="15.75" hidden="1" outlineLevel="1">
      <c r="A1729" s="282">
        <f t="shared" si="612"/>
        <v>3.2</v>
      </c>
      <c r="B1729" s="282" t="str">
        <f t="shared" si="610"/>
        <v xml:space="preserve">Reliability improvement of  HPCV Valve with procurment cone assy </v>
      </c>
      <c r="C1729" s="49">
        <f t="shared" si="615"/>
        <v>0</v>
      </c>
      <c r="D1729" s="160" t="str">
        <f t="shared" si="615"/>
        <v>-</v>
      </c>
      <c r="E1729" s="111">
        <f t="shared" si="615"/>
        <v>0</v>
      </c>
      <c r="F1729" s="109">
        <f t="shared" si="613"/>
        <v>2</v>
      </c>
      <c r="G1729" s="109">
        <f t="shared" si="614"/>
        <v>2</v>
      </c>
      <c r="H1729" s="111">
        <f t="shared" si="603"/>
        <v>0</v>
      </c>
      <c r="I1729" s="109">
        <f>'F4.2'!AB119</f>
        <v>0</v>
      </c>
      <c r="J1729" s="109">
        <f>'F4.2'!BA119</f>
        <v>0</v>
      </c>
      <c r="K1729" s="111"/>
      <c r="L1729" s="111"/>
      <c r="M1729" s="111">
        <f t="shared" si="611"/>
        <v>0</v>
      </c>
      <c r="N1729" s="111">
        <f t="shared" si="604"/>
        <v>0</v>
      </c>
    </row>
    <row r="1730" spans="1:14" ht="15.75" hidden="1" outlineLevel="1">
      <c r="A1730" s="282">
        <f t="shared" si="612"/>
        <v>3.3</v>
      </c>
      <c r="B1730" s="282" t="str">
        <f t="shared" si="610"/>
        <v>Reliability improvement of Alfa Laval make Portable COP</v>
      </c>
      <c r="C1730" s="49">
        <f t="shared" si="615"/>
        <v>0</v>
      </c>
      <c r="D1730" s="160" t="str">
        <f t="shared" si="615"/>
        <v>-</v>
      </c>
      <c r="E1730" s="111">
        <f t="shared" si="615"/>
        <v>0</v>
      </c>
      <c r="F1730" s="109">
        <f t="shared" si="613"/>
        <v>3</v>
      </c>
      <c r="G1730" s="109">
        <f t="shared" si="614"/>
        <v>3</v>
      </c>
      <c r="H1730" s="111">
        <f t="shared" si="603"/>
        <v>0</v>
      </c>
      <c r="I1730" s="109">
        <f>'F4.2'!AB120</f>
        <v>0</v>
      </c>
      <c r="J1730" s="109">
        <f>'F4.2'!BA120</f>
        <v>0</v>
      </c>
      <c r="K1730" s="111"/>
      <c r="L1730" s="111"/>
      <c r="M1730" s="111">
        <f t="shared" si="611"/>
        <v>0</v>
      </c>
      <c r="N1730" s="111">
        <f t="shared" si="604"/>
        <v>0</v>
      </c>
    </row>
    <row r="1731" spans="1:14" ht="31.5" hidden="1" outlineLevel="1">
      <c r="A1731" s="282">
        <f t="shared" si="612"/>
        <v>3.4</v>
      </c>
      <c r="B1731" s="282" t="str">
        <f t="shared" si="610"/>
        <v>Reliability improvement of Seal Oil System with procurement of various U Seal rings</v>
      </c>
      <c r="C1731" s="49">
        <f t="shared" si="615"/>
        <v>0</v>
      </c>
      <c r="D1731" s="160" t="str">
        <f t="shared" si="615"/>
        <v>-</v>
      </c>
      <c r="E1731" s="111">
        <f t="shared" si="615"/>
        <v>0</v>
      </c>
      <c r="F1731" s="109">
        <f t="shared" si="613"/>
        <v>2</v>
      </c>
      <c r="G1731" s="109">
        <f t="shared" si="614"/>
        <v>2</v>
      </c>
      <c r="H1731" s="111">
        <f t="shared" si="603"/>
        <v>0</v>
      </c>
      <c r="I1731" s="109">
        <f>'F4.2'!AB121</f>
        <v>0</v>
      </c>
      <c r="J1731" s="109">
        <f>'F4.2'!BA121</f>
        <v>0</v>
      </c>
      <c r="K1731" s="111"/>
      <c r="L1731" s="111"/>
      <c r="M1731" s="111">
        <f t="shared" si="611"/>
        <v>0</v>
      </c>
      <c r="N1731" s="111">
        <f t="shared" si="604"/>
        <v>0</v>
      </c>
    </row>
    <row r="1732" spans="1:14" ht="31.5" hidden="1" outlineLevel="1">
      <c r="A1732" s="282">
        <f t="shared" si="612"/>
        <v>3.5</v>
      </c>
      <c r="B1732" s="282" t="str">
        <f t="shared" si="610"/>
        <v>Reliability improvement of Unit-4 &amp; 5 NDCT with replacement of PVC fills and allied work</v>
      </c>
      <c r="C1732" s="40">
        <f t="shared" si="615"/>
        <v>0</v>
      </c>
      <c r="D1732" s="159" t="str">
        <f t="shared" si="615"/>
        <v>-</v>
      </c>
      <c r="E1732" s="109">
        <f t="shared" si="615"/>
        <v>0</v>
      </c>
      <c r="F1732" s="109">
        <f t="shared" si="613"/>
        <v>30</v>
      </c>
      <c r="G1732" s="109">
        <f t="shared" si="614"/>
        <v>30</v>
      </c>
      <c r="H1732" s="109">
        <f t="shared" si="603"/>
        <v>0</v>
      </c>
      <c r="I1732" s="109">
        <f>'F4.2'!AB122</f>
        <v>0</v>
      </c>
      <c r="J1732" s="109">
        <f>'F4.2'!BA122</f>
        <v>0</v>
      </c>
      <c r="K1732" s="109"/>
      <c r="L1732" s="109"/>
      <c r="M1732" s="109">
        <f t="shared" si="611"/>
        <v>0</v>
      </c>
      <c r="N1732" s="109">
        <f t="shared" si="604"/>
        <v>0</v>
      </c>
    </row>
    <row r="1733" spans="1:14" ht="15.75" hidden="1" outlineLevel="1">
      <c r="A1733" s="282">
        <f t="shared" si="612"/>
        <v>3.6</v>
      </c>
      <c r="B1733" s="282" t="str">
        <f t="shared" si="610"/>
        <v>Upgradation of Chiller plant, GEHO pump house &amp; OLTC PLC system.</v>
      </c>
      <c r="C1733" s="49">
        <f t="shared" si="615"/>
        <v>0</v>
      </c>
      <c r="D1733" s="160" t="str">
        <f t="shared" si="615"/>
        <v>-</v>
      </c>
      <c r="E1733" s="111">
        <f t="shared" si="615"/>
        <v>0</v>
      </c>
      <c r="F1733" s="109">
        <f t="shared" si="613"/>
        <v>2</v>
      </c>
      <c r="G1733" s="109">
        <f t="shared" si="614"/>
        <v>2</v>
      </c>
      <c r="H1733" s="111">
        <f t="shared" si="603"/>
        <v>0</v>
      </c>
      <c r="I1733" s="109">
        <f>'F4.2'!AB123</f>
        <v>0</v>
      </c>
      <c r="J1733" s="109">
        <f>'F4.2'!BA123</f>
        <v>0</v>
      </c>
      <c r="K1733" s="111"/>
      <c r="L1733" s="111"/>
      <c r="M1733" s="111">
        <f t="shared" si="611"/>
        <v>0</v>
      </c>
      <c r="N1733" s="111">
        <f t="shared" si="604"/>
        <v>0</v>
      </c>
    </row>
    <row r="1734" spans="1:14" ht="15.75" hidden="1" outlineLevel="1">
      <c r="A1734" s="352">
        <f t="shared" si="612"/>
        <v>4</v>
      </c>
      <c r="B1734" s="353" t="str">
        <f t="shared" si="610"/>
        <v>IB recommended scheme related (Civil and Electrical)</v>
      </c>
      <c r="C1734" s="49">
        <f t="shared" si="615"/>
        <v>0</v>
      </c>
      <c r="D1734" s="160" t="str">
        <f t="shared" si="615"/>
        <v>-</v>
      </c>
      <c r="E1734" s="111">
        <f t="shared" si="615"/>
        <v>0</v>
      </c>
      <c r="F1734" s="109">
        <f t="shared" si="613"/>
        <v>10.76</v>
      </c>
      <c r="G1734" s="109">
        <f t="shared" si="614"/>
        <v>0</v>
      </c>
      <c r="H1734" s="111">
        <f t="shared" si="603"/>
        <v>10.76</v>
      </c>
      <c r="I1734" s="109">
        <f>'F4.2'!AB124</f>
        <v>0</v>
      </c>
      <c r="J1734" s="109">
        <f>'F4.2'!BA124</f>
        <v>0</v>
      </c>
      <c r="K1734" s="111"/>
      <c r="L1734" s="111"/>
      <c r="M1734" s="111">
        <f t="shared" si="611"/>
        <v>0</v>
      </c>
      <c r="N1734" s="111">
        <f t="shared" si="604"/>
        <v>10.76</v>
      </c>
    </row>
    <row r="1735" spans="1:14" ht="31.5" hidden="1" outlineLevel="1">
      <c r="A1735" s="282">
        <f t="shared" si="612"/>
        <v>4.0999999999999996</v>
      </c>
      <c r="B1735" s="282" t="str">
        <f t="shared" si="610"/>
        <v>Work of fabricating and erecting structural steel watch tower (10 Nos.) in major store, plant area, ash pipe line and ash bund area at BTPS, Deepnagar.</v>
      </c>
      <c r="C1735" s="49">
        <f t="shared" si="615"/>
        <v>0</v>
      </c>
      <c r="D1735" s="160" t="str">
        <f t="shared" si="615"/>
        <v>-</v>
      </c>
      <c r="E1735" s="111">
        <f t="shared" si="615"/>
        <v>0</v>
      </c>
      <c r="F1735" s="109">
        <f t="shared" si="613"/>
        <v>0.86</v>
      </c>
      <c r="G1735" s="109">
        <f t="shared" si="614"/>
        <v>0.86</v>
      </c>
      <c r="H1735" s="111">
        <f t="shared" si="603"/>
        <v>0</v>
      </c>
      <c r="I1735" s="109">
        <f>'F4.2'!AB125</f>
        <v>0</v>
      </c>
      <c r="J1735" s="109">
        <f>'F4.2'!BA125</f>
        <v>0</v>
      </c>
      <c r="K1735" s="111"/>
      <c r="L1735" s="111"/>
      <c r="M1735" s="111">
        <f t="shared" si="611"/>
        <v>0</v>
      </c>
      <c r="N1735" s="111">
        <f t="shared" si="604"/>
        <v>0</v>
      </c>
    </row>
    <row r="1736" spans="1:14" ht="31.5" hidden="1" outlineLevel="1">
      <c r="A1736" s="282">
        <f t="shared" si="612"/>
        <v>4.2</v>
      </c>
      <c r="B1736" s="282" t="str">
        <f t="shared" si="610"/>
        <v>Work of construction of ladies frisking room for security section and visitors room near factory gate and providing at 2x500MW, BTPS, Deepnagar.</v>
      </c>
      <c r="C1736" s="40">
        <f t="shared" si="615"/>
        <v>0</v>
      </c>
      <c r="D1736" s="159" t="str">
        <f t="shared" si="615"/>
        <v>-</v>
      </c>
      <c r="E1736" s="109">
        <f t="shared" si="615"/>
        <v>0</v>
      </c>
      <c r="F1736" s="109">
        <f t="shared" si="613"/>
        <v>0.43</v>
      </c>
      <c r="G1736" s="109">
        <f t="shared" si="614"/>
        <v>0.43</v>
      </c>
      <c r="H1736" s="109">
        <f t="shared" si="603"/>
        <v>0</v>
      </c>
      <c r="I1736" s="109">
        <f>'F4.2'!AB126</f>
        <v>0</v>
      </c>
      <c r="J1736" s="109">
        <f>'F4.2'!BA126</f>
        <v>0</v>
      </c>
      <c r="K1736" s="109"/>
      <c r="L1736" s="109"/>
      <c r="M1736" s="109">
        <f t="shared" si="611"/>
        <v>0</v>
      </c>
      <c r="N1736" s="109">
        <f t="shared" si="604"/>
        <v>0</v>
      </c>
    </row>
    <row r="1737" spans="1:14" ht="31.5" hidden="1" outlineLevel="1">
      <c r="A1737" s="282">
        <f t="shared" si="612"/>
        <v>4.3</v>
      </c>
      <c r="B1737" s="282" t="str">
        <f t="shared" si="610"/>
        <v>Work of dismantling and construction old weathered UCR compound wall on bhogawati riverside in 2x500 MW at BTPS.</v>
      </c>
      <c r="C1737" s="49">
        <f t="shared" si="615"/>
        <v>0</v>
      </c>
      <c r="D1737" s="160" t="str">
        <f t="shared" si="615"/>
        <v>-</v>
      </c>
      <c r="E1737" s="111">
        <f t="shared" si="615"/>
        <v>0</v>
      </c>
      <c r="F1737" s="109">
        <f t="shared" si="613"/>
        <v>3.29</v>
      </c>
      <c r="G1737" s="109">
        <f t="shared" si="614"/>
        <v>3.29</v>
      </c>
      <c r="H1737" s="111">
        <f t="shared" si="603"/>
        <v>0</v>
      </c>
      <c r="I1737" s="109">
        <f>'F4.2'!AB127</f>
        <v>0</v>
      </c>
      <c r="J1737" s="109">
        <f>'F4.2'!BA127</f>
        <v>0</v>
      </c>
      <c r="K1737" s="111"/>
      <c r="L1737" s="111"/>
      <c r="M1737" s="111">
        <f t="shared" si="611"/>
        <v>0</v>
      </c>
      <c r="N1737" s="111">
        <f t="shared" si="604"/>
        <v>0</v>
      </c>
    </row>
    <row r="1738" spans="1:14" ht="31.5" hidden="1" outlineLevel="1">
      <c r="A1738" s="282">
        <f t="shared" si="612"/>
        <v>4.4000000000000004</v>
      </c>
      <c r="B1738" s="282" t="str">
        <f t="shared" si="610"/>
        <v>Construcion of RCC comppund wall from remote silo to pimpri sekam railway siding cabin at BTPS</v>
      </c>
      <c r="C1738" s="49">
        <f t="shared" si="615"/>
        <v>0</v>
      </c>
      <c r="D1738" s="160" t="str">
        <f t="shared" si="615"/>
        <v>-</v>
      </c>
      <c r="E1738" s="111">
        <f t="shared" si="615"/>
        <v>0</v>
      </c>
      <c r="F1738" s="109">
        <f t="shared" si="613"/>
        <v>2.02</v>
      </c>
      <c r="G1738" s="109">
        <f t="shared" si="614"/>
        <v>2.02</v>
      </c>
      <c r="H1738" s="111">
        <f t="shared" si="603"/>
        <v>0</v>
      </c>
      <c r="I1738" s="109">
        <f>'F4.2'!AB128</f>
        <v>0</v>
      </c>
      <c r="J1738" s="109">
        <f>'F4.2'!BA128</f>
        <v>0</v>
      </c>
      <c r="K1738" s="111"/>
      <c r="L1738" s="111"/>
      <c r="M1738" s="111">
        <f t="shared" si="611"/>
        <v>0</v>
      </c>
      <c r="N1738" s="111">
        <f t="shared" si="604"/>
        <v>0</v>
      </c>
    </row>
    <row r="1739" spans="1:14" ht="15.75" hidden="1" outlineLevel="1">
      <c r="A1739" s="282">
        <f t="shared" si="612"/>
        <v>4.5</v>
      </c>
      <c r="B1739" s="282" t="str">
        <f t="shared" si="610"/>
        <v>Installation of Highmast towers</v>
      </c>
      <c r="C1739" s="49">
        <f t="shared" si="615"/>
        <v>0</v>
      </c>
      <c r="D1739" s="160" t="str">
        <f t="shared" si="615"/>
        <v>-</v>
      </c>
      <c r="E1739" s="111">
        <f t="shared" si="615"/>
        <v>0</v>
      </c>
      <c r="F1739" s="109">
        <f t="shared" si="613"/>
        <v>4.16</v>
      </c>
      <c r="G1739" s="109">
        <f t="shared" si="614"/>
        <v>4.16</v>
      </c>
      <c r="H1739" s="111">
        <f t="shared" si="603"/>
        <v>0</v>
      </c>
      <c r="I1739" s="109">
        <f>'F4.2'!AB129</f>
        <v>0</v>
      </c>
      <c r="J1739" s="109">
        <f>'F4.2'!BA129</f>
        <v>0</v>
      </c>
      <c r="K1739" s="111"/>
      <c r="L1739" s="111"/>
      <c r="M1739" s="111">
        <f t="shared" si="611"/>
        <v>0</v>
      </c>
      <c r="N1739" s="111">
        <f t="shared" si="604"/>
        <v>0</v>
      </c>
    </row>
    <row r="1740" spans="1:14" ht="15.75" hidden="1" outlineLevel="1">
      <c r="A1740" s="345">
        <f t="shared" si="612"/>
        <v>0</v>
      </c>
      <c r="B1740" s="345" t="str">
        <f t="shared" si="610"/>
        <v xml:space="preserve">FY 2026-27 </v>
      </c>
      <c r="C1740" s="49">
        <f t="shared" ref="C1740:E1759" si="616">C1510</f>
        <v>0</v>
      </c>
      <c r="D1740" s="160" t="str">
        <f t="shared" si="616"/>
        <v>-</v>
      </c>
      <c r="E1740" s="111">
        <f t="shared" si="616"/>
        <v>0</v>
      </c>
      <c r="F1740" s="109">
        <f t="shared" si="613"/>
        <v>0</v>
      </c>
      <c r="G1740" s="109">
        <f t="shared" si="614"/>
        <v>0</v>
      </c>
      <c r="H1740" s="111">
        <f t="shared" si="603"/>
        <v>0</v>
      </c>
      <c r="I1740" s="109">
        <f>'F4.2'!AB130</f>
        <v>0</v>
      </c>
      <c r="J1740" s="109">
        <f>'F4.2'!BA130</f>
        <v>0</v>
      </c>
      <c r="K1740" s="111"/>
      <c r="L1740" s="111"/>
      <c r="M1740" s="111">
        <f t="shared" si="611"/>
        <v>0</v>
      </c>
      <c r="N1740" s="111">
        <f t="shared" si="604"/>
        <v>0</v>
      </c>
    </row>
    <row r="1741" spans="1:14" ht="31.5" hidden="1" outlineLevel="1">
      <c r="A1741" s="352">
        <f t="shared" si="612"/>
        <v>1</v>
      </c>
      <c r="B1741" s="353" t="str">
        <f t="shared" si="610"/>
        <v>Coal Mill Performance Improvement and Life Enhancement of BHEL Make XRP-1043 Coal Mills in 2x500 MW BTPS.</v>
      </c>
      <c r="C1741" s="49">
        <f t="shared" si="616"/>
        <v>0</v>
      </c>
      <c r="D1741" s="160" t="str">
        <f t="shared" si="616"/>
        <v>-</v>
      </c>
      <c r="E1741" s="111">
        <f t="shared" si="616"/>
        <v>0</v>
      </c>
      <c r="F1741" s="109">
        <f t="shared" si="613"/>
        <v>0</v>
      </c>
      <c r="G1741" s="109">
        <f t="shared" si="614"/>
        <v>0</v>
      </c>
      <c r="H1741" s="111">
        <f t="shared" si="603"/>
        <v>0</v>
      </c>
      <c r="I1741" s="109">
        <f>'F4.2'!AB131</f>
        <v>0</v>
      </c>
      <c r="J1741" s="109">
        <f>'F4.2'!BA131</f>
        <v>0</v>
      </c>
      <c r="K1741" s="111"/>
      <c r="L1741" s="111"/>
      <c r="M1741" s="111">
        <f t="shared" si="611"/>
        <v>0</v>
      </c>
      <c r="N1741" s="111">
        <f t="shared" si="604"/>
        <v>0</v>
      </c>
    </row>
    <row r="1742" spans="1:14" ht="31.5" hidden="1" outlineLevel="1">
      <c r="A1742" s="282">
        <f t="shared" si="612"/>
        <v>1.1000000000000001</v>
      </c>
      <c r="B1742" s="282" t="str">
        <f t="shared" si="610"/>
        <v>Coal Mill Performance Improvement and Life Enhancement of BHEL Make XRP-1043 Coal Mills in 2x500 MW BTPS.</v>
      </c>
      <c r="C1742" s="49">
        <f t="shared" si="616"/>
        <v>0</v>
      </c>
      <c r="D1742" s="160" t="str">
        <f t="shared" si="616"/>
        <v>-</v>
      </c>
      <c r="E1742" s="111">
        <f t="shared" si="616"/>
        <v>0</v>
      </c>
      <c r="F1742" s="109">
        <f t="shared" si="613"/>
        <v>50</v>
      </c>
      <c r="G1742" s="109">
        <f t="shared" si="614"/>
        <v>50</v>
      </c>
      <c r="H1742" s="111">
        <f t="shared" si="603"/>
        <v>0</v>
      </c>
      <c r="I1742" s="109">
        <f>'F4.2'!AB132</f>
        <v>0</v>
      </c>
      <c r="J1742" s="109">
        <f>'F4.2'!BA132</f>
        <v>0</v>
      </c>
      <c r="K1742" s="111"/>
      <c r="L1742" s="111"/>
      <c r="M1742" s="111">
        <f t="shared" si="611"/>
        <v>0</v>
      </c>
      <c r="N1742" s="111">
        <f t="shared" si="604"/>
        <v>0</v>
      </c>
    </row>
    <row r="1743" spans="1:14" ht="47.25" hidden="1" outlineLevel="1">
      <c r="A1743" s="282">
        <f t="shared" si="612"/>
        <v>2</v>
      </c>
      <c r="B1743" s="282" t="str">
        <f t="shared" si="610"/>
        <v xml:space="preserve">Upgradation of Coal feeder weighing system and revamping of Boiler side pneumatic dampers system of Hot air, cold air, FD,PA and burner tilt at Bhusawal TPS 2x500W </v>
      </c>
      <c r="C1743" s="49">
        <f t="shared" si="616"/>
        <v>0</v>
      </c>
      <c r="D1743" s="160" t="str">
        <f t="shared" si="616"/>
        <v>-</v>
      </c>
      <c r="E1743" s="111">
        <f t="shared" si="616"/>
        <v>0</v>
      </c>
      <c r="F1743" s="109">
        <f t="shared" si="613"/>
        <v>0</v>
      </c>
      <c r="G1743" s="109">
        <f t="shared" si="614"/>
        <v>0</v>
      </c>
      <c r="H1743" s="111">
        <f t="shared" si="603"/>
        <v>0</v>
      </c>
      <c r="I1743" s="109">
        <f>'F4.2'!AB133</f>
        <v>0</v>
      </c>
      <c r="J1743" s="109">
        <f>'F4.2'!BA133</f>
        <v>0</v>
      </c>
      <c r="K1743" s="111"/>
      <c r="L1743" s="111"/>
      <c r="M1743" s="111">
        <f t="shared" si="611"/>
        <v>0</v>
      </c>
      <c r="N1743" s="111">
        <f t="shared" si="604"/>
        <v>0</v>
      </c>
    </row>
    <row r="1744" spans="1:14" ht="15.75" hidden="1" outlineLevel="1">
      <c r="A1744" s="282">
        <f t="shared" si="612"/>
        <v>2.1</v>
      </c>
      <c r="B1744" s="282" t="str">
        <f t="shared" si="610"/>
        <v xml:space="preserve">Upgradation of Coal feeder weighing system  at Bhusawal TPS 2x500W </v>
      </c>
      <c r="C1744" s="49">
        <f t="shared" si="616"/>
        <v>0</v>
      </c>
      <c r="D1744" s="160" t="str">
        <f t="shared" si="616"/>
        <v>-</v>
      </c>
      <c r="E1744" s="111">
        <f t="shared" si="616"/>
        <v>0</v>
      </c>
      <c r="F1744" s="109">
        <f t="shared" si="613"/>
        <v>11.42</v>
      </c>
      <c r="G1744" s="109">
        <f t="shared" si="614"/>
        <v>11.42</v>
      </c>
      <c r="H1744" s="111">
        <f t="shared" si="603"/>
        <v>0</v>
      </c>
      <c r="I1744" s="109">
        <f>'F4.2'!AB134</f>
        <v>0</v>
      </c>
      <c r="J1744" s="109">
        <f>'F4.2'!BA134</f>
        <v>0</v>
      </c>
      <c r="K1744" s="111"/>
      <c r="L1744" s="111"/>
      <c r="M1744" s="111">
        <f t="shared" si="611"/>
        <v>0</v>
      </c>
      <c r="N1744" s="111">
        <f t="shared" si="604"/>
        <v>0</v>
      </c>
    </row>
    <row r="1745" spans="1:14" ht="15.75" hidden="1" outlineLevel="1">
      <c r="A1745" s="282">
        <f t="shared" si="612"/>
        <v>2.2000000000000002</v>
      </c>
      <c r="B1745" s="282" t="str">
        <f t="shared" si="610"/>
        <v>Up-gradation of carbon monoxide analyzer in flue gas installed</v>
      </c>
      <c r="C1745" s="49">
        <f t="shared" si="616"/>
        <v>0</v>
      </c>
      <c r="D1745" s="160" t="str">
        <f t="shared" si="616"/>
        <v>-</v>
      </c>
      <c r="E1745" s="111">
        <f t="shared" si="616"/>
        <v>0</v>
      </c>
      <c r="F1745" s="109">
        <f t="shared" si="613"/>
        <v>2.16</v>
      </c>
      <c r="G1745" s="109">
        <f t="shared" si="614"/>
        <v>2.16</v>
      </c>
      <c r="H1745" s="111">
        <f t="shared" si="603"/>
        <v>0</v>
      </c>
      <c r="I1745" s="109">
        <f>'F4.2'!AB135</f>
        <v>0</v>
      </c>
      <c r="J1745" s="109">
        <f>'F4.2'!BA135</f>
        <v>0</v>
      </c>
      <c r="K1745" s="111"/>
      <c r="L1745" s="111"/>
      <c r="M1745" s="111">
        <f t="shared" si="611"/>
        <v>0</v>
      </c>
      <c r="N1745" s="111">
        <f t="shared" si="604"/>
        <v>0</v>
      </c>
    </row>
    <row r="1746" spans="1:14" ht="31.5" hidden="1" outlineLevel="1">
      <c r="A1746" s="282">
        <f t="shared" si="612"/>
        <v>2.2999999999999998</v>
      </c>
      <c r="B1746" s="282" t="str">
        <f t="shared" ref="B1746:B1777" si="617">B1516</f>
        <v>Up- Gradation of condition monitoring &amp; analysis system for TSI of Main Turbine , TDBFP &amp; BOP System 2x500 MW BTPS.</v>
      </c>
      <c r="C1746" s="49">
        <f t="shared" si="616"/>
        <v>0</v>
      </c>
      <c r="D1746" s="160" t="str">
        <f t="shared" si="616"/>
        <v>-</v>
      </c>
      <c r="E1746" s="111">
        <f t="shared" si="616"/>
        <v>0</v>
      </c>
      <c r="F1746" s="109">
        <f t="shared" si="613"/>
        <v>13.2</v>
      </c>
      <c r="G1746" s="109">
        <f t="shared" si="614"/>
        <v>13.2</v>
      </c>
      <c r="H1746" s="111">
        <f t="shared" si="603"/>
        <v>0</v>
      </c>
      <c r="I1746" s="109">
        <f>'F4.2'!AB136</f>
        <v>0</v>
      </c>
      <c r="J1746" s="109">
        <f>'F4.2'!BA136</f>
        <v>0</v>
      </c>
      <c r="K1746" s="111"/>
      <c r="L1746" s="111"/>
      <c r="M1746" s="111">
        <f t="shared" si="611"/>
        <v>0</v>
      </c>
      <c r="N1746" s="111">
        <f t="shared" si="604"/>
        <v>0</v>
      </c>
    </row>
    <row r="1747" spans="1:14" ht="31.5" hidden="1" outlineLevel="1">
      <c r="A1747" s="282">
        <f t="shared" si="612"/>
        <v>2.5</v>
      </c>
      <c r="B1747" s="282" t="str">
        <f t="shared" si="617"/>
        <v xml:space="preserve">Revamping of Boiler side pneumatic dampers system of Hot air, cold air, FD,PA and burner tilt at BTPS 2X500MW </v>
      </c>
      <c r="C1747" s="49">
        <f t="shared" si="616"/>
        <v>0</v>
      </c>
      <c r="D1747" s="160" t="str">
        <f t="shared" si="616"/>
        <v>-</v>
      </c>
      <c r="E1747" s="111">
        <f t="shared" si="616"/>
        <v>0</v>
      </c>
      <c r="F1747" s="109">
        <f t="shared" si="613"/>
        <v>6</v>
      </c>
      <c r="G1747" s="109">
        <f t="shared" si="614"/>
        <v>6</v>
      </c>
      <c r="H1747" s="111">
        <f t="shared" si="603"/>
        <v>0</v>
      </c>
      <c r="I1747" s="109">
        <f>'F4.2'!AB137</f>
        <v>0</v>
      </c>
      <c r="J1747" s="109">
        <f>'F4.2'!BA137</f>
        <v>0</v>
      </c>
      <c r="K1747" s="111"/>
      <c r="L1747" s="111"/>
      <c r="M1747" s="111">
        <f t="shared" si="611"/>
        <v>0</v>
      </c>
      <c r="N1747" s="111">
        <f t="shared" si="604"/>
        <v>0</v>
      </c>
    </row>
    <row r="1748" spans="1:14" ht="15.75" hidden="1" outlineLevel="1">
      <c r="A1748" s="282">
        <f t="shared" ref="A1748:A1779" si="618">A1518</f>
        <v>2.6</v>
      </c>
      <c r="B1748" s="282" t="str">
        <f t="shared" si="617"/>
        <v>Procurement of various high pressure valves at 2x500 MW.</v>
      </c>
      <c r="C1748" s="40">
        <f t="shared" si="616"/>
        <v>0</v>
      </c>
      <c r="D1748" s="159" t="str">
        <f t="shared" si="616"/>
        <v>-</v>
      </c>
      <c r="E1748" s="109">
        <f t="shared" si="616"/>
        <v>0</v>
      </c>
      <c r="F1748" s="109">
        <f t="shared" ref="F1748:F1779" si="619">F1518+I1518</f>
        <v>2.2200000000000002</v>
      </c>
      <c r="G1748" s="109">
        <f t="shared" ref="G1748:G1779" si="620">G1518+M1518</f>
        <v>2.2200000000000002</v>
      </c>
      <c r="H1748" s="109">
        <f t="shared" ref="H1748:H1831" si="621">F1748-G1748</f>
        <v>0</v>
      </c>
      <c r="I1748" s="109">
        <f>'F4.2'!AB138</f>
        <v>0</v>
      </c>
      <c r="J1748" s="109">
        <f>'F4.2'!BA138</f>
        <v>0</v>
      </c>
      <c r="K1748" s="109"/>
      <c r="L1748" s="109"/>
      <c r="M1748" s="109">
        <f t="shared" si="611"/>
        <v>0</v>
      </c>
      <c r="N1748" s="109">
        <f t="shared" ref="N1748:N1831" si="622">H1748+I1748-M1748</f>
        <v>0</v>
      </c>
    </row>
    <row r="1749" spans="1:14" ht="31.5" hidden="1" outlineLevel="1">
      <c r="A1749" s="352">
        <f t="shared" si="618"/>
        <v>3</v>
      </c>
      <c r="B1749" s="353" t="str">
        <f t="shared" si="617"/>
        <v>Schemes for Turbine side auxiliaries systems Performance &amp; efficiency improvement schemes at 2X500MW, Bhusawal TPS</v>
      </c>
      <c r="C1749" s="49">
        <f t="shared" si="616"/>
        <v>0</v>
      </c>
      <c r="D1749" s="160" t="str">
        <f t="shared" si="616"/>
        <v>-</v>
      </c>
      <c r="E1749" s="111">
        <f t="shared" si="616"/>
        <v>0</v>
      </c>
      <c r="F1749" s="109">
        <f t="shared" si="619"/>
        <v>0</v>
      </c>
      <c r="G1749" s="109">
        <f t="shared" si="620"/>
        <v>0</v>
      </c>
      <c r="H1749" s="111">
        <f t="shared" si="621"/>
        <v>0</v>
      </c>
      <c r="I1749" s="109">
        <f>'F4.2'!AB139</f>
        <v>0</v>
      </c>
      <c r="J1749" s="109">
        <f>'F4.2'!BA139</f>
        <v>0</v>
      </c>
      <c r="K1749" s="111"/>
      <c r="L1749" s="111"/>
      <c r="M1749" s="111">
        <f t="shared" si="611"/>
        <v>0</v>
      </c>
      <c r="N1749" s="111">
        <f t="shared" si="622"/>
        <v>0</v>
      </c>
    </row>
    <row r="1750" spans="1:14" ht="31.5" hidden="1" outlineLevel="1">
      <c r="A1750" s="282">
        <f t="shared" si="618"/>
        <v>3.1</v>
      </c>
      <c r="B1750" s="282" t="str">
        <f t="shared" si="617"/>
        <v>Procurement of BFP Booster Pump (FA-1B-75) complete assembly (04 Nos) at 500MW BTPS, Bhusawal.</v>
      </c>
      <c r="C1750" s="49">
        <f t="shared" si="616"/>
        <v>0</v>
      </c>
      <c r="D1750" s="160" t="str">
        <f t="shared" si="616"/>
        <v>-</v>
      </c>
      <c r="E1750" s="111">
        <f t="shared" si="616"/>
        <v>0</v>
      </c>
      <c r="F1750" s="109">
        <f t="shared" si="619"/>
        <v>3.16</v>
      </c>
      <c r="G1750" s="109">
        <f t="shared" si="620"/>
        <v>3.16</v>
      </c>
      <c r="H1750" s="111">
        <f t="shared" si="621"/>
        <v>0</v>
      </c>
      <c r="I1750" s="109">
        <f>'F4.2'!AB140</f>
        <v>0</v>
      </c>
      <c r="J1750" s="109">
        <f>'F4.2'!BA140</f>
        <v>0</v>
      </c>
      <c r="K1750" s="111"/>
      <c r="L1750" s="111"/>
      <c r="M1750" s="111">
        <f t="shared" si="611"/>
        <v>0</v>
      </c>
      <c r="N1750" s="111">
        <f t="shared" si="622"/>
        <v>0</v>
      </c>
    </row>
    <row r="1751" spans="1:14" ht="31.5" hidden="1" outlineLevel="1">
      <c r="A1751" s="282">
        <f t="shared" si="618"/>
        <v>3.2</v>
      </c>
      <c r="B1751" s="282" t="str">
        <f t="shared" si="617"/>
        <v>Procurement of Vacuum Pump complete assembly with recirculation Pump (01 No) and Impeller assembly (2 Nos) at 500MW BTPS, Bhusawal.</v>
      </c>
      <c r="C1751" s="49">
        <f t="shared" si="616"/>
        <v>0</v>
      </c>
      <c r="D1751" s="160" t="str">
        <f t="shared" si="616"/>
        <v>-</v>
      </c>
      <c r="E1751" s="111">
        <f t="shared" si="616"/>
        <v>0</v>
      </c>
      <c r="F1751" s="109">
        <f t="shared" si="619"/>
        <v>5.2</v>
      </c>
      <c r="G1751" s="109">
        <f t="shared" si="620"/>
        <v>5.2</v>
      </c>
      <c r="H1751" s="111">
        <f t="shared" si="621"/>
        <v>0</v>
      </c>
      <c r="I1751" s="109">
        <f>'F4.2'!AB141</f>
        <v>0</v>
      </c>
      <c r="J1751" s="109">
        <f>'F4.2'!BA141</f>
        <v>0</v>
      </c>
      <c r="K1751" s="111"/>
      <c r="L1751" s="111"/>
      <c r="M1751" s="111">
        <f t="shared" si="611"/>
        <v>0</v>
      </c>
      <c r="N1751" s="111">
        <f t="shared" si="622"/>
        <v>0</v>
      </c>
    </row>
    <row r="1752" spans="1:14" ht="31.5" hidden="1" outlineLevel="1">
      <c r="A1752" s="282">
        <f t="shared" si="618"/>
        <v>3.3</v>
      </c>
      <c r="B1752" s="282" t="str">
        <f t="shared" si="617"/>
        <v>Revamping, modification of outdoor ducting of Air ventilation system at 2x500MW BTPS, Bhusawal.</v>
      </c>
      <c r="C1752" s="49">
        <f t="shared" si="616"/>
        <v>0</v>
      </c>
      <c r="D1752" s="160" t="str">
        <f t="shared" si="616"/>
        <v>-</v>
      </c>
      <c r="E1752" s="111">
        <f t="shared" si="616"/>
        <v>0</v>
      </c>
      <c r="F1752" s="109">
        <f t="shared" si="619"/>
        <v>8.7200000000000006</v>
      </c>
      <c r="G1752" s="109">
        <f t="shared" si="620"/>
        <v>8.7200000000000006</v>
      </c>
      <c r="H1752" s="111">
        <f t="shared" si="621"/>
        <v>0</v>
      </c>
      <c r="I1752" s="109">
        <f>'F4.2'!AB142</f>
        <v>0</v>
      </c>
      <c r="J1752" s="109">
        <f>'F4.2'!BA142</f>
        <v>0</v>
      </c>
      <c r="K1752" s="111"/>
      <c r="L1752" s="111"/>
      <c r="M1752" s="111">
        <f t="shared" si="611"/>
        <v>0</v>
      </c>
      <c r="N1752" s="111">
        <f t="shared" si="622"/>
        <v>0</v>
      </c>
    </row>
    <row r="1753" spans="1:14" ht="15.75" hidden="1" outlineLevel="1">
      <c r="A1753" s="282">
        <f t="shared" si="618"/>
        <v>3.4</v>
      </c>
      <c r="B1753" s="282" t="str">
        <f t="shared" si="617"/>
        <v>Performance improvement of compressors</v>
      </c>
      <c r="C1753" s="49">
        <f t="shared" si="616"/>
        <v>0</v>
      </c>
      <c r="D1753" s="160" t="str">
        <f t="shared" si="616"/>
        <v>-</v>
      </c>
      <c r="E1753" s="111">
        <f t="shared" si="616"/>
        <v>0</v>
      </c>
      <c r="F1753" s="109">
        <f t="shared" si="619"/>
        <v>12.99</v>
      </c>
      <c r="G1753" s="109">
        <f t="shared" si="620"/>
        <v>12.99</v>
      </c>
      <c r="H1753" s="111">
        <f t="shared" si="621"/>
        <v>0</v>
      </c>
      <c r="I1753" s="109">
        <f>'F4.2'!AB143</f>
        <v>0</v>
      </c>
      <c r="J1753" s="109">
        <f>'F4.2'!BA143</f>
        <v>0</v>
      </c>
      <c r="K1753" s="111"/>
      <c r="L1753" s="111"/>
      <c r="M1753" s="111">
        <f t="shared" si="611"/>
        <v>0</v>
      </c>
      <c r="N1753" s="111">
        <f t="shared" si="622"/>
        <v>0</v>
      </c>
    </row>
    <row r="1754" spans="1:14" ht="15.75" hidden="1" outlineLevel="1">
      <c r="A1754" s="282">
        <f t="shared" si="618"/>
        <v>3.5</v>
      </c>
      <c r="B1754" s="282" t="str">
        <f t="shared" si="617"/>
        <v>Centralized Water Management System at BTPS, Deepnagar, Bhusawal</v>
      </c>
      <c r="C1754" s="49">
        <f t="shared" si="616"/>
        <v>0</v>
      </c>
      <c r="D1754" s="160" t="str">
        <f t="shared" si="616"/>
        <v>-</v>
      </c>
      <c r="E1754" s="111">
        <f t="shared" si="616"/>
        <v>0</v>
      </c>
      <c r="F1754" s="109">
        <f t="shared" si="619"/>
        <v>2.29</v>
      </c>
      <c r="G1754" s="109">
        <f t="shared" si="620"/>
        <v>2.29</v>
      </c>
      <c r="H1754" s="111">
        <f t="shared" si="621"/>
        <v>0</v>
      </c>
      <c r="I1754" s="109">
        <f>'F4.2'!AB144</f>
        <v>0</v>
      </c>
      <c r="J1754" s="109">
        <f>'F4.2'!BA144</f>
        <v>0</v>
      </c>
      <c r="K1754" s="111"/>
      <c r="L1754" s="111"/>
      <c r="M1754" s="111">
        <f t="shared" si="611"/>
        <v>0</v>
      </c>
      <c r="N1754" s="111">
        <f t="shared" si="622"/>
        <v>0</v>
      </c>
    </row>
    <row r="1755" spans="1:14" ht="31.5" hidden="1" outlineLevel="1">
      <c r="A1755" s="282">
        <f t="shared" si="618"/>
        <v>3.6</v>
      </c>
      <c r="B1755" s="282" t="str">
        <f t="shared" si="617"/>
        <v>Revamping and upgradation of Forbes Marshal make Steam &amp; Water Analysis System Installed at 2x500MW BTPS.</v>
      </c>
      <c r="C1755" s="49">
        <f t="shared" si="616"/>
        <v>0</v>
      </c>
      <c r="D1755" s="160" t="str">
        <f t="shared" si="616"/>
        <v>-</v>
      </c>
      <c r="E1755" s="111">
        <f t="shared" si="616"/>
        <v>0</v>
      </c>
      <c r="F1755" s="109">
        <f t="shared" si="619"/>
        <v>10.11</v>
      </c>
      <c r="G1755" s="109">
        <f t="shared" si="620"/>
        <v>10.11</v>
      </c>
      <c r="H1755" s="111">
        <f t="shared" si="621"/>
        <v>0</v>
      </c>
      <c r="I1755" s="109">
        <f>'F4.2'!AB145</f>
        <v>0</v>
      </c>
      <c r="J1755" s="109">
        <f>'F4.2'!BA145</f>
        <v>0</v>
      </c>
      <c r="K1755" s="111"/>
      <c r="L1755" s="111"/>
      <c r="M1755" s="111">
        <f t="shared" si="611"/>
        <v>0</v>
      </c>
      <c r="N1755" s="111">
        <f t="shared" si="622"/>
        <v>0</v>
      </c>
    </row>
    <row r="1756" spans="1:14" ht="31.5" hidden="1" outlineLevel="1">
      <c r="A1756" s="352">
        <f t="shared" si="618"/>
        <v>4</v>
      </c>
      <c r="B1756" s="353" t="str">
        <f t="shared" si="617"/>
        <v>Implementation of flexible operation solutions for technical minimum operation of 2x500MW, BTPS.</v>
      </c>
      <c r="C1756" s="49">
        <f t="shared" si="616"/>
        <v>0</v>
      </c>
      <c r="D1756" s="160" t="str">
        <f t="shared" si="616"/>
        <v>-</v>
      </c>
      <c r="E1756" s="111">
        <f t="shared" si="616"/>
        <v>0</v>
      </c>
      <c r="F1756" s="109">
        <f t="shared" si="619"/>
        <v>0</v>
      </c>
      <c r="G1756" s="109">
        <f t="shared" si="620"/>
        <v>0</v>
      </c>
      <c r="H1756" s="111">
        <f t="shared" si="621"/>
        <v>0</v>
      </c>
      <c r="I1756" s="109">
        <f>'F4.2'!AB146</f>
        <v>0</v>
      </c>
      <c r="J1756" s="109">
        <f>'F4.2'!BA146</f>
        <v>0</v>
      </c>
      <c r="K1756" s="111"/>
      <c r="L1756" s="111"/>
      <c r="M1756" s="111">
        <f t="shared" si="611"/>
        <v>0</v>
      </c>
      <c r="N1756" s="111">
        <f t="shared" si="622"/>
        <v>0</v>
      </c>
    </row>
    <row r="1757" spans="1:14" ht="31.5" hidden="1" outlineLevel="1">
      <c r="A1757" s="282">
        <f t="shared" si="618"/>
        <v>4.0999999999999996</v>
      </c>
      <c r="B1757" s="282" t="str">
        <f t="shared" si="617"/>
        <v>Implementation of flexible operation solutions for technical minimum operation of 2x500MW, BTPS.</v>
      </c>
      <c r="C1757" s="49">
        <f t="shared" si="616"/>
        <v>0</v>
      </c>
      <c r="D1757" s="160" t="str">
        <f t="shared" si="616"/>
        <v>-</v>
      </c>
      <c r="E1757" s="111">
        <f t="shared" si="616"/>
        <v>0</v>
      </c>
      <c r="F1757" s="109">
        <f t="shared" si="619"/>
        <v>50</v>
      </c>
      <c r="G1757" s="109">
        <f t="shared" si="620"/>
        <v>50</v>
      </c>
      <c r="H1757" s="111">
        <f t="shared" si="621"/>
        <v>0</v>
      </c>
      <c r="I1757" s="109">
        <f>'F4.2'!AB147</f>
        <v>0</v>
      </c>
      <c r="J1757" s="109">
        <f>'F4.2'!BA147</f>
        <v>0</v>
      </c>
      <c r="K1757" s="111"/>
      <c r="L1757" s="111"/>
      <c r="M1757" s="111">
        <f t="shared" si="611"/>
        <v>0</v>
      </c>
      <c r="N1757" s="111">
        <f t="shared" si="622"/>
        <v>0</v>
      </c>
    </row>
    <row r="1758" spans="1:14" ht="15.75" hidden="1" outlineLevel="1">
      <c r="A1758" s="345">
        <f t="shared" si="618"/>
        <v>0</v>
      </c>
      <c r="B1758" s="345" t="str">
        <f t="shared" si="617"/>
        <v xml:space="preserve">FY 2027-28 </v>
      </c>
      <c r="C1758" s="40">
        <f t="shared" si="616"/>
        <v>0</v>
      </c>
      <c r="D1758" s="159" t="str">
        <f t="shared" si="616"/>
        <v>-</v>
      </c>
      <c r="E1758" s="109">
        <f t="shared" si="616"/>
        <v>0</v>
      </c>
      <c r="F1758" s="109">
        <f t="shared" si="619"/>
        <v>0</v>
      </c>
      <c r="G1758" s="109">
        <f t="shared" si="620"/>
        <v>0</v>
      </c>
      <c r="H1758" s="109">
        <f t="shared" si="621"/>
        <v>0</v>
      </c>
      <c r="I1758" s="109">
        <f>'F4.2'!AB148</f>
        <v>0</v>
      </c>
      <c r="J1758" s="109">
        <f>'F4.2'!BA148</f>
        <v>0</v>
      </c>
      <c r="K1758" s="109"/>
      <c r="L1758" s="109"/>
      <c r="M1758" s="109">
        <f t="shared" si="611"/>
        <v>0</v>
      </c>
      <c r="N1758" s="109">
        <f t="shared" si="622"/>
        <v>0</v>
      </c>
    </row>
    <row r="1759" spans="1:14" ht="31.5" hidden="1" outlineLevel="1">
      <c r="A1759" s="352">
        <f t="shared" si="618"/>
        <v>1</v>
      </c>
      <c r="B1759" s="353" t="str">
        <f t="shared" si="617"/>
        <v>Supply,Installation and commissioning of Boiler performance and reliability improvement schemes at BTPS 2x500MW.</v>
      </c>
      <c r="C1759" s="49">
        <f t="shared" si="616"/>
        <v>0</v>
      </c>
      <c r="D1759" s="160" t="str">
        <f t="shared" si="616"/>
        <v>-</v>
      </c>
      <c r="E1759" s="111">
        <f t="shared" si="616"/>
        <v>0</v>
      </c>
      <c r="F1759" s="109">
        <f t="shared" si="619"/>
        <v>0</v>
      </c>
      <c r="G1759" s="109">
        <f t="shared" si="620"/>
        <v>0</v>
      </c>
      <c r="H1759" s="111">
        <f t="shared" si="621"/>
        <v>0</v>
      </c>
      <c r="I1759" s="109">
        <f>'F4.2'!AB149</f>
        <v>0</v>
      </c>
      <c r="J1759" s="109">
        <f>'F4.2'!BA149</f>
        <v>0</v>
      </c>
      <c r="K1759" s="111"/>
      <c r="L1759" s="111"/>
      <c r="M1759" s="111">
        <f t="shared" si="611"/>
        <v>0</v>
      </c>
      <c r="N1759" s="111">
        <f t="shared" si="622"/>
        <v>0</v>
      </c>
    </row>
    <row r="1760" spans="1:14" ht="31.5" hidden="1" outlineLevel="1">
      <c r="A1760" s="282">
        <f t="shared" si="618"/>
        <v>1.1000000000000001</v>
      </c>
      <c r="B1760" s="282" t="str">
        <f t="shared" si="617"/>
        <v>Procurement of  M/s Torishima, Japan make, 350 KW, 6.6KV, Boiler Circulating Water (BCW) Pump Motors at BTPS 2x500MW.</v>
      </c>
      <c r="C1760" s="49">
        <f t="shared" ref="C1760:E1779" si="623">C1530</f>
        <v>0</v>
      </c>
      <c r="D1760" s="160" t="str">
        <f t="shared" si="623"/>
        <v>-</v>
      </c>
      <c r="E1760" s="111">
        <f t="shared" si="623"/>
        <v>0</v>
      </c>
      <c r="F1760" s="109">
        <f t="shared" si="619"/>
        <v>5.58</v>
      </c>
      <c r="G1760" s="109">
        <f t="shared" si="620"/>
        <v>5.58</v>
      </c>
      <c r="H1760" s="111">
        <f t="shared" si="621"/>
        <v>0</v>
      </c>
      <c r="I1760" s="109">
        <f>'F4.2'!AB150</f>
        <v>0</v>
      </c>
      <c r="J1760" s="109">
        <f>'F4.2'!BA150</f>
        <v>0</v>
      </c>
      <c r="K1760" s="111"/>
      <c r="L1760" s="111"/>
      <c r="M1760" s="111">
        <f t="shared" si="611"/>
        <v>0</v>
      </c>
      <c r="N1760" s="111">
        <f t="shared" si="622"/>
        <v>0</v>
      </c>
    </row>
    <row r="1761" spans="1:14" ht="31.5" hidden="1" outlineLevel="1">
      <c r="A1761" s="282">
        <f t="shared" si="618"/>
        <v>1.2</v>
      </c>
      <c r="B1761" s="282" t="str">
        <f t="shared" si="617"/>
        <v>Installation commissioning of Online DC Earth fault monitoring system at 220V DCDB at 500MW U-4&amp;5.</v>
      </c>
      <c r="C1761" s="49">
        <f t="shared" si="623"/>
        <v>0</v>
      </c>
      <c r="D1761" s="160" t="str">
        <f t="shared" si="623"/>
        <v>-</v>
      </c>
      <c r="E1761" s="111">
        <f t="shared" si="623"/>
        <v>0</v>
      </c>
      <c r="F1761" s="109">
        <f t="shared" si="619"/>
        <v>2.5</v>
      </c>
      <c r="G1761" s="109">
        <f t="shared" si="620"/>
        <v>2.5</v>
      </c>
      <c r="H1761" s="111">
        <f t="shared" si="621"/>
        <v>0</v>
      </c>
      <c r="I1761" s="109">
        <f>'F4.2'!AB151</f>
        <v>0</v>
      </c>
      <c r="J1761" s="109">
        <f>'F4.2'!BA151</f>
        <v>0</v>
      </c>
      <c r="K1761" s="111"/>
      <c r="L1761" s="111"/>
      <c r="M1761" s="111">
        <f t="shared" si="611"/>
        <v>0</v>
      </c>
      <c r="N1761" s="111">
        <f t="shared" si="622"/>
        <v>0</v>
      </c>
    </row>
    <row r="1762" spans="1:14" ht="31.5" hidden="1" outlineLevel="1">
      <c r="A1762" s="282">
        <f t="shared" si="618"/>
        <v>1.3</v>
      </c>
      <c r="B1762" s="282" t="str">
        <f t="shared" si="617"/>
        <v>Design,  supply, erection, comms. Of ID VFD &amp; AHP transformers for 2x500MW BTPS.</v>
      </c>
      <c r="C1762" s="49">
        <f t="shared" si="623"/>
        <v>0</v>
      </c>
      <c r="D1762" s="160" t="str">
        <f t="shared" si="623"/>
        <v>-</v>
      </c>
      <c r="E1762" s="111">
        <f t="shared" si="623"/>
        <v>0</v>
      </c>
      <c r="F1762" s="109">
        <f t="shared" si="619"/>
        <v>2</v>
      </c>
      <c r="G1762" s="109">
        <f t="shared" si="620"/>
        <v>2</v>
      </c>
      <c r="H1762" s="111">
        <f t="shared" si="621"/>
        <v>0</v>
      </c>
      <c r="I1762" s="109">
        <f>'F4.2'!AB152</f>
        <v>0</v>
      </c>
      <c r="J1762" s="109">
        <f>'F4.2'!BA152</f>
        <v>0</v>
      </c>
      <c r="K1762" s="111"/>
      <c r="L1762" s="111"/>
      <c r="M1762" s="111">
        <f t="shared" si="611"/>
        <v>0</v>
      </c>
      <c r="N1762" s="111">
        <f t="shared" si="622"/>
        <v>0</v>
      </c>
    </row>
    <row r="1763" spans="1:14" ht="31.5" hidden="1" outlineLevel="1">
      <c r="A1763" s="282">
        <f t="shared" si="618"/>
        <v>1.4</v>
      </c>
      <c r="B1763" s="282" t="str">
        <f t="shared" si="617"/>
        <v>Design,supply,installation and commissioning of Energy efficient  System for illumination at BTPS 2x500MW.</v>
      </c>
      <c r="C1763" s="49">
        <f t="shared" si="623"/>
        <v>0</v>
      </c>
      <c r="D1763" s="160" t="str">
        <f t="shared" si="623"/>
        <v>-</v>
      </c>
      <c r="E1763" s="111">
        <f t="shared" si="623"/>
        <v>0</v>
      </c>
      <c r="F1763" s="109">
        <f t="shared" si="619"/>
        <v>4</v>
      </c>
      <c r="G1763" s="109">
        <f t="shared" si="620"/>
        <v>4</v>
      </c>
      <c r="H1763" s="111">
        <f t="shared" si="621"/>
        <v>0</v>
      </c>
      <c r="I1763" s="109">
        <f>'F4.2'!AB153</f>
        <v>0</v>
      </c>
      <c r="J1763" s="109">
        <f>'F4.2'!BA153</f>
        <v>0</v>
      </c>
      <c r="K1763" s="111"/>
      <c r="L1763" s="111"/>
      <c r="M1763" s="111">
        <f t="shared" si="611"/>
        <v>0</v>
      </c>
      <c r="N1763" s="111">
        <f t="shared" si="622"/>
        <v>0</v>
      </c>
    </row>
    <row r="1764" spans="1:14" ht="31.5" hidden="1" outlineLevel="1">
      <c r="A1764" s="282">
        <f t="shared" si="618"/>
        <v>1.5</v>
      </c>
      <c r="B1764" s="282" t="str">
        <f t="shared" si="617"/>
        <v>Procurement of  Main Gear unit assembly of electrical Actuators in 2x500MW BTPS</v>
      </c>
      <c r="C1764" s="40">
        <f t="shared" si="623"/>
        <v>0</v>
      </c>
      <c r="D1764" s="159" t="str">
        <f t="shared" si="623"/>
        <v>-</v>
      </c>
      <c r="E1764" s="109">
        <f t="shared" si="623"/>
        <v>0</v>
      </c>
      <c r="F1764" s="109">
        <f t="shared" si="619"/>
        <v>6</v>
      </c>
      <c r="G1764" s="109">
        <f t="shared" si="620"/>
        <v>6</v>
      </c>
      <c r="H1764" s="109">
        <f t="shared" si="621"/>
        <v>0</v>
      </c>
      <c r="I1764" s="109">
        <f>'F4.2'!AB154</f>
        <v>0</v>
      </c>
      <c r="J1764" s="109">
        <f>'F4.2'!BA154</f>
        <v>0</v>
      </c>
      <c r="K1764" s="109"/>
      <c r="L1764" s="109"/>
      <c r="M1764" s="109">
        <f t="shared" si="611"/>
        <v>0</v>
      </c>
      <c r="N1764" s="109">
        <f t="shared" si="622"/>
        <v>0</v>
      </c>
    </row>
    <row r="1765" spans="1:14" ht="31.5" hidden="1" outlineLevel="1">
      <c r="A1765" s="282">
        <f t="shared" si="618"/>
        <v>1.6</v>
      </c>
      <c r="B1765" s="282" t="str">
        <f t="shared" si="617"/>
        <v>Supply, erection, commissioning &amp; site testing of 360V, 750 AH Station UPS Battery Sets  along with accessories for Unit No.5 at BTPS 2x500MW.</v>
      </c>
      <c r="C1765" s="49">
        <f t="shared" si="623"/>
        <v>0</v>
      </c>
      <c r="D1765" s="160" t="str">
        <f t="shared" si="623"/>
        <v>-</v>
      </c>
      <c r="E1765" s="111">
        <f t="shared" si="623"/>
        <v>0</v>
      </c>
      <c r="F1765" s="109">
        <f t="shared" si="619"/>
        <v>4</v>
      </c>
      <c r="G1765" s="109">
        <f t="shared" si="620"/>
        <v>4</v>
      </c>
      <c r="H1765" s="111">
        <f t="shared" si="621"/>
        <v>0</v>
      </c>
      <c r="I1765" s="109">
        <f>'F4.2'!AB155</f>
        <v>0</v>
      </c>
      <c r="J1765" s="109">
        <f>'F4.2'!BA155</f>
        <v>0</v>
      </c>
      <c r="K1765" s="111"/>
      <c r="L1765" s="111"/>
      <c r="M1765" s="111">
        <f t="shared" si="611"/>
        <v>0</v>
      </c>
      <c r="N1765" s="111">
        <f t="shared" si="622"/>
        <v>0</v>
      </c>
    </row>
    <row r="1766" spans="1:14" ht="15.75" hidden="1" outlineLevel="1">
      <c r="A1766" s="282">
        <f t="shared" si="618"/>
        <v>1.7</v>
      </c>
      <c r="B1766" s="282" t="str">
        <f t="shared" si="617"/>
        <v xml:space="preserve">Upgradation of EWLI system  at Bhusawal TPS 2x500W </v>
      </c>
      <c r="C1766" s="40">
        <f t="shared" si="623"/>
        <v>0</v>
      </c>
      <c r="D1766" s="159" t="str">
        <f t="shared" si="623"/>
        <v>-</v>
      </c>
      <c r="E1766" s="109">
        <f t="shared" si="623"/>
        <v>0</v>
      </c>
      <c r="F1766" s="109">
        <f t="shared" si="619"/>
        <v>1</v>
      </c>
      <c r="G1766" s="109">
        <f t="shared" si="620"/>
        <v>1</v>
      </c>
      <c r="H1766" s="109">
        <f t="shared" si="621"/>
        <v>0</v>
      </c>
      <c r="I1766" s="109">
        <f>'F4.2'!AB156</f>
        <v>0</v>
      </c>
      <c r="J1766" s="109">
        <f>'F4.2'!BA156</f>
        <v>0</v>
      </c>
      <c r="K1766" s="109"/>
      <c r="L1766" s="109"/>
      <c r="M1766" s="109">
        <f t="shared" si="611"/>
        <v>0</v>
      </c>
      <c r="N1766" s="109">
        <f t="shared" si="622"/>
        <v>0</v>
      </c>
    </row>
    <row r="1767" spans="1:14" ht="47.25" hidden="1" outlineLevel="1">
      <c r="A1767" s="352">
        <f t="shared" si="618"/>
        <v>2</v>
      </c>
      <c r="B1767" s="353" t="str">
        <f t="shared" si="617"/>
        <v>Performance improvement of Bottom ash evacualtion system to reduce auxillary power consumption, water consumption &amp; environmental pollution at 2X500MW, Bhusawal TPS</v>
      </c>
      <c r="C1767" s="49">
        <f t="shared" si="623"/>
        <v>0</v>
      </c>
      <c r="D1767" s="160" t="str">
        <f t="shared" si="623"/>
        <v>-</v>
      </c>
      <c r="E1767" s="111">
        <f t="shared" si="623"/>
        <v>0</v>
      </c>
      <c r="F1767" s="109">
        <f t="shared" si="619"/>
        <v>0</v>
      </c>
      <c r="G1767" s="109">
        <f t="shared" si="620"/>
        <v>0</v>
      </c>
      <c r="H1767" s="111">
        <f t="shared" si="621"/>
        <v>0</v>
      </c>
      <c r="I1767" s="109">
        <f>'F4.2'!AB157</f>
        <v>0</v>
      </c>
      <c r="J1767" s="109">
        <f>'F4.2'!BA157</f>
        <v>0</v>
      </c>
      <c r="K1767" s="111"/>
      <c r="L1767" s="111"/>
      <c r="M1767" s="111">
        <f t="shared" si="611"/>
        <v>0</v>
      </c>
      <c r="N1767" s="111">
        <f t="shared" si="622"/>
        <v>0</v>
      </c>
    </row>
    <row r="1768" spans="1:14" ht="31.5" hidden="1" outlineLevel="1">
      <c r="A1768" s="282">
        <f t="shared" si="618"/>
        <v>2.1</v>
      </c>
      <c r="B1768" s="282" t="str">
        <f t="shared" si="617"/>
        <v>Modification of latest design AR 200/550 Ash slurry pump assembly including auxillaries at AHP, 2x500MW, BTPS.</v>
      </c>
      <c r="C1768" s="40">
        <f t="shared" si="623"/>
        <v>0</v>
      </c>
      <c r="D1768" s="159" t="str">
        <f t="shared" si="623"/>
        <v>-</v>
      </c>
      <c r="E1768" s="109">
        <f t="shared" si="623"/>
        <v>0</v>
      </c>
      <c r="F1768" s="109">
        <f t="shared" si="619"/>
        <v>4.6900000000000004</v>
      </c>
      <c r="G1768" s="109">
        <f t="shared" si="620"/>
        <v>4.6900000000000004</v>
      </c>
      <c r="H1768" s="109">
        <f t="shared" si="621"/>
        <v>0</v>
      </c>
      <c r="I1768" s="109">
        <f>'F4.2'!AB158</f>
        <v>0</v>
      </c>
      <c r="J1768" s="109">
        <f>'F4.2'!BA158</f>
        <v>0</v>
      </c>
      <c r="K1768" s="109"/>
      <c r="L1768" s="109"/>
      <c r="M1768" s="109">
        <f t="shared" si="611"/>
        <v>0</v>
      </c>
      <c r="N1768" s="109">
        <f t="shared" si="622"/>
        <v>0</v>
      </c>
    </row>
    <row r="1769" spans="1:14" ht="31.5" hidden="1" outlineLevel="1">
      <c r="A1769" s="282">
        <f t="shared" si="618"/>
        <v>2.2000000000000002</v>
      </c>
      <c r="B1769" s="282" t="str">
        <f t="shared" si="617"/>
        <v>Modification of single roll reversible clinker grinder system at AHP, 2x500MW, BTPS</v>
      </c>
      <c r="C1769" s="49">
        <f t="shared" si="623"/>
        <v>0</v>
      </c>
      <c r="D1769" s="160" t="str">
        <f t="shared" si="623"/>
        <v>-</v>
      </c>
      <c r="E1769" s="111">
        <f t="shared" si="623"/>
        <v>0</v>
      </c>
      <c r="F1769" s="109">
        <f t="shared" si="619"/>
        <v>3.09</v>
      </c>
      <c r="G1769" s="109">
        <f t="shared" si="620"/>
        <v>3.09</v>
      </c>
      <c r="H1769" s="111">
        <f t="shared" si="621"/>
        <v>0</v>
      </c>
      <c r="I1769" s="109">
        <f>'F4.2'!AB159</f>
        <v>0</v>
      </c>
      <c r="J1769" s="109">
        <f>'F4.2'!BA159</f>
        <v>0</v>
      </c>
      <c r="K1769" s="111"/>
      <c r="L1769" s="111"/>
      <c r="M1769" s="111">
        <f t="shared" ref="M1769:M1832" si="624">SUM(J1769:L1769)</f>
        <v>0</v>
      </c>
      <c r="N1769" s="111">
        <f t="shared" si="622"/>
        <v>0</v>
      </c>
    </row>
    <row r="1770" spans="1:14" ht="31.5" hidden="1" outlineLevel="1">
      <c r="A1770" s="282">
        <f t="shared" si="618"/>
        <v>2.2999999999999998</v>
      </c>
      <c r="B1770" s="282" t="str">
        <f t="shared" si="617"/>
        <v>Modification of bottom ash &amp; coarse ash slurry pipe line disposal system at AHP 2X500 MW BTPS</v>
      </c>
      <c r="C1770" s="49">
        <f t="shared" si="623"/>
        <v>0</v>
      </c>
      <c r="D1770" s="160" t="str">
        <f t="shared" si="623"/>
        <v>-</v>
      </c>
      <c r="E1770" s="111">
        <f t="shared" si="623"/>
        <v>0</v>
      </c>
      <c r="F1770" s="109">
        <f t="shared" si="619"/>
        <v>34.550000000000004</v>
      </c>
      <c r="G1770" s="109">
        <f t="shared" si="620"/>
        <v>34.550000000000004</v>
      </c>
      <c r="H1770" s="111">
        <f t="shared" si="621"/>
        <v>0</v>
      </c>
      <c r="I1770" s="109">
        <f>'F4.2'!AB160</f>
        <v>0</v>
      </c>
      <c r="J1770" s="109">
        <f>'F4.2'!BA160</f>
        <v>0</v>
      </c>
      <c r="K1770" s="111"/>
      <c r="L1770" s="111"/>
      <c r="M1770" s="111">
        <f t="shared" si="624"/>
        <v>0</v>
      </c>
      <c r="N1770" s="111">
        <f t="shared" si="622"/>
        <v>0</v>
      </c>
    </row>
    <row r="1771" spans="1:14" ht="15.75" hidden="1" outlineLevel="1">
      <c r="A1771" s="352">
        <f t="shared" si="618"/>
        <v>3</v>
      </c>
      <c r="B1771" s="353" t="str">
        <f t="shared" si="617"/>
        <v>Boiler Reliability &amp; Availability improvement at 2x500MW, Bhusawal TPS.</v>
      </c>
      <c r="C1771" s="40">
        <f t="shared" si="623"/>
        <v>0</v>
      </c>
      <c r="D1771" s="159" t="str">
        <f t="shared" si="623"/>
        <v>-</v>
      </c>
      <c r="E1771" s="109">
        <f t="shared" si="623"/>
        <v>0</v>
      </c>
      <c r="F1771" s="109">
        <f t="shared" si="619"/>
        <v>0</v>
      </c>
      <c r="G1771" s="109">
        <f t="shared" si="620"/>
        <v>0</v>
      </c>
      <c r="H1771" s="109">
        <f t="shared" si="621"/>
        <v>0</v>
      </c>
      <c r="I1771" s="109">
        <f>'F4.2'!AB161</f>
        <v>0</v>
      </c>
      <c r="J1771" s="109">
        <f>'F4.2'!BA161</f>
        <v>0</v>
      </c>
      <c r="K1771" s="109"/>
      <c r="L1771" s="109"/>
      <c r="M1771" s="109">
        <f t="shared" si="624"/>
        <v>0</v>
      </c>
      <c r="N1771" s="109">
        <f t="shared" si="622"/>
        <v>0</v>
      </c>
    </row>
    <row r="1772" spans="1:14" ht="15.75" hidden="1" outlineLevel="1">
      <c r="A1772" s="282">
        <f t="shared" si="618"/>
        <v>3.1</v>
      </c>
      <c r="B1772" s="282" t="str">
        <f t="shared" si="617"/>
        <v>Procurement of Boiler Coils (CRH &amp;HRH) at 2x500MW BTPS.</v>
      </c>
      <c r="C1772" s="49">
        <f t="shared" si="623"/>
        <v>0</v>
      </c>
      <c r="D1772" s="160" t="str">
        <f t="shared" si="623"/>
        <v>-</v>
      </c>
      <c r="E1772" s="111">
        <f t="shared" si="623"/>
        <v>0</v>
      </c>
      <c r="F1772" s="109">
        <f t="shared" si="619"/>
        <v>25</v>
      </c>
      <c r="G1772" s="109">
        <f t="shared" si="620"/>
        <v>25</v>
      </c>
      <c r="H1772" s="111">
        <f t="shared" si="621"/>
        <v>0</v>
      </c>
      <c r="I1772" s="109">
        <f>'F4.2'!AB162</f>
        <v>0</v>
      </c>
      <c r="J1772" s="109">
        <f>'F4.2'!BA162</f>
        <v>0</v>
      </c>
      <c r="K1772" s="111"/>
      <c r="L1772" s="111"/>
      <c r="M1772" s="111">
        <f t="shared" si="624"/>
        <v>0</v>
      </c>
      <c r="N1772" s="111">
        <f t="shared" si="622"/>
        <v>0</v>
      </c>
    </row>
    <row r="1773" spans="1:14" ht="15.75" hidden="1" outlineLevel="1">
      <c r="A1773" s="282">
        <f t="shared" si="618"/>
        <v>3.2</v>
      </c>
      <c r="B1773" s="282" t="str">
        <f t="shared" si="617"/>
        <v>Procurement of ID fan impeller with shaft at 2x500 MW BTPS.</v>
      </c>
      <c r="C1773" s="49">
        <f t="shared" si="623"/>
        <v>0</v>
      </c>
      <c r="D1773" s="160" t="str">
        <f t="shared" si="623"/>
        <v>-</v>
      </c>
      <c r="E1773" s="111">
        <f t="shared" si="623"/>
        <v>0</v>
      </c>
      <c r="F1773" s="109">
        <f t="shared" si="619"/>
        <v>15</v>
      </c>
      <c r="G1773" s="109">
        <f t="shared" si="620"/>
        <v>15</v>
      </c>
      <c r="H1773" s="111">
        <f t="shared" si="621"/>
        <v>0</v>
      </c>
      <c r="I1773" s="109">
        <f>'F4.2'!AB163</f>
        <v>0</v>
      </c>
      <c r="J1773" s="109">
        <f>'F4.2'!BA163</f>
        <v>0</v>
      </c>
      <c r="K1773" s="111"/>
      <c r="L1773" s="111"/>
      <c r="M1773" s="111">
        <f t="shared" si="624"/>
        <v>0</v>
      </c>
      <c r="N1773" s="111">
        <f t="shared" si="622"/>
        <v>0</v>
      </c>
    </row>
    <row r="1774" spans="1:14" ht="31.5" hidden="1" outlineLevel="1">
      <c r="A1774" s="282">
        <f t="shared" si="618"/>
        <v>3.3</v>
      </c>
      <c r="B1774" s="282" t="str">
        <f t="shared" si="617"/>
        <v>Procurement SH,RH,MS outlet valves with actuator and motor at 2x500 MW BTPS.</v>
      </c>
      <c r="C1774" s="40">
        <f t="shared" si="623"/>
        <v>0</v>
      </c>
      <c r="D1774" s="159" t="str">
        <f t="shared" si="623"/>
        <v>-</v>
      </c>
      <c r="E1774" s="109">
        <f t="shared" si="623"/>
        <v>0</v>
      </c>
      <c r="F1774" s="109">
        <f t="shared" si="619"/>
        <v>5</v>
      </c>
      <c r="G1774" s="109">
        <f t="shared" si="620"/>
        <v>5</v>
      </c>
      <c r="H1774" s="109">
        <f t="shared" si="621"/>
        <v>0</v>
      </c>
      <c r="I1774" s="109">
        <f>'F4.2'!AB164</f>
        <v>0</v>
      </c>
      <c r="J1774" s="109">
        <f>'F4.2'!BA164</f>
        <v>0</v>
      </c>
      <c r="K1774" s="109"/>
      <c r="L1774" s="109"/>
      <c r="M1774" s="109">
        <f t="shared" si="624"/>
        <v>0</v>
      </c>
      <c r="N1774" s="109">
        <f t="shared" si="622"/>
        <v>0</v>
      </c>
    </row>
    <row r="1775" spans="1:14" ht="15.75" hidden="1" outlineLevel="1">
      <c r="A1775" s="352">
        <f t="shared" si="618"/>
        <v>4</v>
      </c>
      <c r="B1775" s="353" t="str">
        <f t="shared" si="617"/>
        <v>CHP Infrastructure Development Schemes</v>
      </c>
      <c r="C1775" s="49">
        <f t="shared" si="623"/>
        <v>0</v>
      </c>
      <c r="D1775" s="160" t="str">
        <f t="shared" si="623"/>
        <v>-</v>
      </c>
      <c r="E1775" s="111">
        <f t="shared" si="623"/>
        <v>0</v>
      </c>
      <c r="F1775" s="109">
        <f t="shared" si="619"/>
        <v>0</v>
      </c>
      <c r="G1775" s="109">
        <f t="shared" si="620"/>
        <v>0</v>
      </c>
      <c r="H1775" s="111">
        <f t="shared" si="621"/>
        <v>0</v>
      </c>
      <c r="I1775" s="109">
        <f>'F4.2'!AB165</f>
        <v>0</v>
      </c>
      <c r="J1775" s="109">
        <f>'F4.2'!BA165</f>
        <v>0</v>
      </c>
      <c r="K1775" s="111"/>
      <c r="L1775" s="111"/>
      <c r="M1775" s="111">
        <f t="shared" si="624"/>
        <v>0</v>
      </c>
      <c r="N1775" s="111">
        <f t="shared" si="622"/>
        <v>0</v>
      </c>
    </row>
    <row r="1776" spans="1:14" ht="31.5" hidden="1" outlineLevel="1">
      <c r="A1776" s="282">
        <f t="shared" si="618"/>
        <v>4.0999999999999996</v>
      </c>
      <c r="B1776" s="282" t="str">
        <f t="shared" si="617"/>
        <v>Supply, installation and commissioning PLC system on a single platform to match with external aspect &amp; process improvement at CHP 2x500MW BTPS.</v>
      </c>
      <c r="C1776" s="49">
        <f t="shared" si="623"/>
        <v>0</v>
      </c>
      <c r="D1776" s="160" t="str">
        <f t="shared" si="623"/>
        <v>-</v>
      </c>
      <c r="E1776" s="111">
        <f t="shared" si="623"/>
        <v>0</v>
      </c>
      <c r="F1776" s="109">
        <f t="shared" si="619"/>
        <v>18.399999999999999</v>
      </c>
      <c r="G1776" s="109">
        <f t="shared" si="620"/>
        <v>18.399999999999999</v>
      </c>
      <c r="H1776" s="111">
        <f t="shared" si="621"/>
        <v>0</v>
      </c>
      <c r="I1776" s="109">
        <f>'F4.2'!AB166</f>
        <v>0</v>
      </c>
      <c r="J1776" s="109">
        <f>'F4.2'!BA166</f>
        <v>0</v>
      </c>
      <c r="K1776" s="111"/>
      <c r="L1776" s="111"/>
      <c r="M1776" s="111">
        <f t="shared" si="624"/>
        <v>0</v>
      </c>
      <c r="N1776" s="111">
        <f t="shared" si="622"/>
        <v>0</v>
      </c>
    </row>
    <row r="1777" spans="1:14" ht="31.5" hidden="1" outlineLevel="1">
      <c r="A1777" s="282">
        <f t="shared" si="618"/>
        <v>4.2</v>
      </c>
      <c r="B1777" s="282" t="str">
        <f t="shared" si="617"/>
        <v>Supply, installation, retrofitting and commissioning of HT breaker at HT Switchgear in CHP 2x500MW BTPS</v>
      </c>
      <c r="C1777" s="49">
        <f t="shared" si="623"/>
        <v>0</v>
      </c>
      <c r="D1777" s="160" t="str">
        <f t="shared" si="623"/>
        <v>-</v>
      </c>
      <c r="E1777" s="111">
        <f t="shared" si="623"/>
        <v>0</v>
      </c>
      <c r="F1777" s="109">
        <f t="shared" si="619"/>
        <v>6.9</v>
      </c>
      <c r="G1777" s="109">
        <f t="shared" si="620"/>
        <v>6.9</v>
      </c>
      <c r="H1777" s="111">
        <f t="shared" si="621"/>
        <v>0</v>
      </c>
      <c r="I1777" s="109">
        <f>'F4.2'!AB167</f>
        <v>0</v>
      </c>
      <c r="J1777" s="109">
        <f>'F4.2'!BA167</f>
        <v>0</v>
      </c>
      <c r="K1777" s="111"/>
      <c r="L1777" s="111"/>
      <c r="M1777" s="111">
        <f t="shared" si="624"/>
        <v>0</v>
      </c>
      <c r="N1777" s="111">
        <f t="shared" si="622"/>
        <v>0</v>
      </c>
    </row>
    <row r="1778" spans="1:14" ht="31.5" hidden="1" outlineLevel="1">
      <c r="A1778" s="282">
        <f t="shared" si="618"/>
        <v>4.3</v>
      </c>
      <c r="B1778" s="282" t="str">
        <f t="shared" ref="B1778:B1793" si="625">B1548</f>
        <v>Supply, installation, retrofitting and commissioning of LT breaker at LT Switchgear in CHP 2x500MW BTPS.</v>
      </c>
      <c r="C1778" s="49">
        <f t="shared" si="623"/>
        <v>0</v>
      </c>
      <c r="D1778" s="160" t="str">
        <f t="shared" si="623"/>
        <v>-</v>
      </c>
      <c r="E1778" s="111">
        <f t="shared" si="623"/>
        <v>0</v>
      </c>
      <c r="F1778" s="109">
        <f t="shared" si="619"/>
        <v>4.4000000000000004</v>
      </c>
      <c r="G1778" s="109">
        <f t="shared" si="620"/>
        <v>4.4000000000000004</v>
      </c>
      <c r="H1778" s="111">
        <f t="shared" si="621"/>
        <v>0</v>
      </c>
      <c r="I1778" s="109">
        <f>'F4.2'!AB168</f>
        <v>0</v>
      </c>
      <c r="J1778" s="109">
        <f>'F4.2'!BA168</f>
        <v>0</v>
      </c>
      <c r="K1778" s="111"/>
      <c r="L1778" s="111"/>
      <c r="M1778" s="111">
        <f t="shared" si="624"/>
        <v>0</v>
      </c>
      <c r="N1778" s="111">
        <f t="shared" si="622"/>
        <v>0</v>
      </c>
    </row>
    <row r="1779" spans="1:14" ht="31.5" hidden="1" outlineLevel="1">
      <c r="A1779" s="282">
        <f t="shared" si="618"/>
        <v>4.4000000000000004</v>
      </c>
      <c r="B1779" s="282" t="str">
        <f t="shared" si="625"/>
        <v>Supply, Installation &amp; Commissioning of  Magnetic Separators at CHP 2x 500MW BTPS Deepnagar</v>
      </c>
      <c r="C1779" s="49">
        <f t="shared" si="623"/>
        <v>0</v>
      </c>
      <c r="D1779" s="160" t="str">
        <f t="shared" si="623"/>
        <v>-</v>
      </c>
      <c r="E1779" s="111">
        <f t="shared" si="623"/>
        <v>0</v>
      </c>
      <c r="F1779" s="109">
        <f t="shared" si="619"/>
        <v>3.73</v>
      </c>
      <c r="G1779" s="109">
        <f t="shared" si="620"/>
        <v>3.73</v>
      </c>
      <c r="H1779" s="111">
        <f t="shared" si="621"/>
        <v>0</v>
      </c>
      <c r="I1779" s="109">
        <f>'F4.2'!AB169</f>
        <v>0</v>
      </c>
      <c r="J1779" s="109">
        <f>'F4.2'!BA169</f>
        <v>0</v>
      </c>
      <c r="K1779" s="111"/>
      <c r="L1779" s="111"/>
      <c r="M1779" s="111">
        <f t="shared" si="624"/>
        <v>0</v>
      </c>
      <c r="N1779" s="111">
        <f t="shared" si="622"/>
        <v>0</v>
      </c>
    </row>
    <row r="1780" spans="1:14" ht="31.5" hidden="1" outlineLevel="1">
      <c r="A1780" s="282">
        <f t="shared" ref="A1780:A1793" si="626">A1550</f>
        <v>4.5</v>
      </c>
      <c r="B1780" s="282" t="str">
        <f t="shared" si="625"/>
        <v>Supply, Installation &amp; Commissioning Flameproof lighting at CHP 2x 500MW BTPS Deepnagar</v>
      </c>
      <c r="C1780" s="49">
        <f t="shared" ref="C1780:E1793" si="627">C1550</f>
        <v>0</v>
      </c>
      <c r="D1780" s="160" t="str">
        <f t="shared" si="627"/>
        <v>-</v>
      </c>
      <c r="E1780" s="111">
        <f t="shared" si="627"/>
        <v>0</v>
      </c>
      <c r="F1780" s="109">
        <f t="shared" ref="F1780:F1793" si="628">F1550+I1550</f>
        <v>10.47</v>
      </c>
      <c r="G1780" s="109">
        <f t="shared" ref="G1780:G1793" si="629">G1550+M1550</f>
        <v>10.47</v>
      </c>
      <c r="H1780" s="111">
        <f t="shared" si="621"/>
        <v>0</v>
      </c>
      <c r="I1780" s="109">
        <f>'F4.2'!AB170</f>
        <v>0</v>
      </c>
      <c r="J1780" s="109">
        <f>'F4.2'!BA170</f>
        <v>0</v>
      </c>
      <c r="K1780" s="111"/>
      <c r="L1780" s="111"/>
      <c r="M1780" s="111">
        <f t="shared" si="624"/>
        <v>0</v>
      </c>
      <c r="N1780" s="111">
        <f t="shared" si="622"/>
        <v>0</v>
      </c>
    </row>
    <row r="1781" spans="1:14" ht="15.75" hidden="1" outlineLevel="1">
      <c r="A1781" s="282">
        <f t="shared" si="626"/>
        <v>4.5999999999999996</v>
      </c>
      <c r="B1781" s="282" t="str">
        <f t="shared" si="625"/>
        <v>Supply, Installation &amp; upgradation of HT /LT relay at CHP BTPS.</v>
      </c>
      <c r="C1781" s="49">
        <f t="shared" si="627"/>
        <v>0</v>
      </c>
      <c r="D1781" s="160" t="str">
        <f t="shared" si="627"/>
        <v>-</v>
      </c>
      <c r="E1781" s="111">
        <f t="shared" si="627"/>
        <v>0</v>
      </c>
      <c r="F1781" s="109">
        <f t="shared" si="628"/>
        <v>3</v>
      </c>
      <c r="G1781" s="109">
        <f t="shared" si="629"/>
        <v>3</v>
      </c>
      <c r="H1781" s="111">
        <f t="shared" si="621"/>
        <v>0</v>
      </c>
      <c r="I1781" s="109">
        <f>'F4.2'!AB171</f>
        <v>0</v>
      </c>
      <c r="J1781" s="109">
        <f>'F4.2'!BA171</f>
        <v>0</v>
      </c>
      <c r="K1781" s="111"/>
      <c r="L1781" s="111"/>
      <c r="M1781" s="111">
        <f t="shared" si="624"/>
        <v>0</v>
      </c>
      <c r="N1781" s="111">
        <f t="shared" si="622"/>
        <v>0</v>
      </c>
    </row>
    <row r="1782" spans="1:14" ht="31.5" hidden="1" outlineLevel="1">
      <c r="A1782" s="352">
        <f t="shared" si="626"/>
        <v>5</v>
      </c>
      <c r="B1782" s="353" t="str">
        <f t="shared" si="625"/>
        <v>Detail  Project report of improvement of Unloading in Coal handling Plant BTPS.</v>
      </c>
      <c r="C1782" s="49">
        <f t="shared" si="627"/>
        <v>0</v>
      </c>
      <c r="D1782" s="160" t="str">
        <f t="shared" si="627"/>
        <v>-</v>
      </c>
      <c r="E1782" s="111">
        <f t="shared" si="627"/>
        <v>0</v>
      </c>
      <c r="F1782" s="109">
        <f t="shared" si="628"/>
        <v>0</v>
      </c>
      <c r="G1782" s="109">
        <f t="shared" si="629"/>
        <v>0</v>
      </c>
      <c r="H1782" s="111">
        <f t="shared" si="621"/>
        <v>0</v>
      </c>
      <c r="I1782" s="109">
        <f>'F4.2'!AB172</f>
        <v>0</v>
      </c>
      <c r="J1782" s="109">
        <f>'F4.2'!BA172</f>
        <v>0</v>
      </c>
      <c r="K1782" s="111"/>
      <c r="L1782" s="111"/>
      <c r="M1782" s="111">
        <f t="shared" si="624"/>
        <v>0</v>
      </c>
      <c r="N1782" s="111">
        <f t="shared" si="622"/>
        <v>0</v>
      </c>
    </row>
    <row r="1783" spans="1:14" ht="15.75" hidden="1" outlineLevel="1">
      <c r="A1783" s="282">
        <f t="shared" si="626"/>
        <v>5.0999999999999996</v>
      </c>
      <c r="B1783" s="282" t="str">
        <f t="shared" si="625"/>
        <v>Procurement of 04 no of locomotives for Coal handling Plant BTPS.</v>
      </c>
      <c r="C1783" s="49">
        <f t="shared" si="627"/>
        <v>0</v>
      </c>
      <c r="D1783" s="160" t="str">
        <f t="shared" si="627"/>
        <v>-</v>
      </c>
      <c r="E1783" s="111">
        <f t="shared" si="627"/>
        <v>0</v>
      </c>
      <c r="F1783" s="109">
        <f t="shared" si="628"/>
        <v>13.68</v>
      </c>
      <c r="G1783" s="109">
        <f t="shared" si="629"/>
        <v>13.68</v>
      </c>
      <c r="H1783" s="111">
        <f t="shared" si="621"/>
        <v>0</v>
      </c>
      <c r="I1783" s="109">
        <f>'F4.2'!AB173</f>
        <v>0</v>
      </c>
      <c r="J1783" s="109">
        <f>'F4.2'!BA173</f>
        <v>0</v>
      </c>
      <c r="K1783" s="111"/>
      <c r="L1783" s="111"/>
      <c r="M1783" s="111">
        <f t="shared" si="624"/>
        <v>0</v>
      </c>
      <c r="N1783" s="111">
        <f t="shared" si="622"/>
        <v>0</v>
      </c>
    </row>
    <row r="1784" spans="1:14" ht="31.5" hidden="1" outlineLevel="1">
      <c r="A1784" s="282">
        <f t="shared" si="626"/>
        <v>5.2</v>
      </c>
      <c r="B1784" s="282" t="str">
        <f t="shared" si="625"/>
        <v>Design Supply Erection and Comission of Hour glass shape Coal diverting chutes with extra life wear resistant plates in CHP, BTPS.</v>
      </c>
      <c r="C1784" s="49">
        <f t="shared" si="627"/>
        <v>0</v>
      </c>
      <c r="D1784" s="160" t="str">
        <f t="shared" si="627"/>
        <v>-</v>
      </c>
      <c r="E1784" s="111">
        <f t="shared" si="627"/>
        <v>0</v>
      </c>
      <c r="F1784" s="109">
        <f t="shared" si="628"/>
        <v>5.67</v>
      </c>
      <c r="G1784" s="109">
        <f t="shared" si="629"/>
        <v>5.67</v>
      </c>
      <c r="H1784" s="111">
        <f t="shared" si="621"/>
        <v>0</v>
      </c>
      <c r="I1784" s="109">
        <f>'F4.2'!AB174</f>
        <v>0</v>
      </c>
      <c r="J1784" s="109">
        <f>'F4.2'!BA174</f>
        <v>0</v>
      </c>
      <c r="K1784" s="111"/>
      <c r="L1784" s="111"/>
      <c r="M1784" s="111">
        <f t="shared" si="624"/>
        <v>0</v>
      </c>
      <c r="N1784" s="111">
        <f t="shared" si="622"/>
        <v>0</v>
      </c>
    </row>
    <row r="1785" spans="1:14" ht="31.5" hidden="1" outlineLevel="1">
      <c r="A1785" s="282">
        <f t="shared" si="626"/>
        <v>5.3</v>
      </c>
      <c r="B1785" s="282" t="str">
        <f t="shared" si="625"/>
        <v>Design Supply Erection and Comission of Inverted Y Shape  Coal diverting chutes with extra life wear resistant plates in CHP, BTPS.</v>
      </c>
      <c r="C1785" s="49">
        <f t="shared" si="627"/>
        <v>0</v>
      </c>
      <c r="D1785" s="160" t="str">
        <f t="shared" si="627"/>
        <v>-</v>
      </c>
      <c r="E1785" s="111">
        <f t="shared" si="627"/>
        <v>0</v>
      </c>
      <c r="F1785" s="109">
        <f t="shared" si="628"/>
        <v>4.72</v>
      </c>
      <c r="G1785" s="109">
        <f t="shared" si="629"/>
        <v>4.72</v>
      </c>
      <c r="H1785" s="111">
        <f t="shared" si="621"/>
        <v>0</v>
      </c>
      <c r="I1785" s="109">
        <f>'F4.2'!AB175</f>
        <v>0</v>
      </c>
      <c r="J1785" s="109">
        <f>'F4.2'!BA175</f>
        <v>0</v>
      </c>
      <c r="K1785" s="111"/>
      <c r="L1785" s="111"/>
      <c r="M1785" s="111">
        <f t="shared" si="624"/>
        <v>0</v>
      </c>
      <c r="N1785" s="111">
        <f t="shared" si="622"/>
        <v>0</v>
      </c>
    </row>
    <row r="1786" spans="1:14" ht="31.5" hidden="1" outlineLevel="1">
      <c r="A1786" s="282">
        <f t="shared" si="626"/>
        <v>5.4</v>
      </c>
      <c r="B1786" s="282" t="str">
        <f t="shared" si="625"/>
        <v>Design Supply Erection and Comission of coal diverting chutes with extra life wear resistant plates in CHP BTPS.</v>
      </c>
      <c r="C1786" s="49">
        <f t="shared" si="627"/>
        <v>0</v>
      </c>
      <c r="D1786" s="160" t="str">
        <f t="shared" si="627"/>
        <v>-</v>
      </c>
      <c r="E1786" s="111">
        <f t="shared" si="627"/>
        <v>0</v>
      </c>
      <c r="F1786" s="109">
        <f t="shared" si="628"/>
        <v>4.72</v>
      </c>
      <c r="G1786" s="109">
        <f t="shared" si="629"/>
        <v>4.72</v>
      </c>
      <c r="H1786" s="111">
        <f t="shared" si="621"/>
        <v>0</v>
      </c>
      <c r="I1786" s="109">
        <f>'F4.2'!AB176</f>
        <v>0</v>
      </c>
      <c r="J1786" s="109">
        <f>'F4.2'!BA176</f>
        <v>0</v>
      </c>
      <c r="K1786" s="111"/>
      <c r="L1786" s="111"/>
      <c r="M1786" s="111">
        <f t="shared" si="624"/>
        <v>0</v>
      </c>
      <c r="N1786" s="111">
        <f t="shared" si="622"/>
        <v>0</v>
      </c>
    </row>
    <row r="1787" spans="1:14" ht="31.5" hidden="1" outlineLevel="1">
      <c r="A1787" s="282">
        <f t="shared" si="626"/>
        <v>5.5</v>
      </c>
      <c r="B1787" s="282" t="str">
        <f t="shared" si="625"/>
        <v>Work of Revamping and structural up-gradation of conveyor 104A&amp;B in Coal Handling Plant-BTPS.</v>
      </c>
      <c r="C1787" s="49">
        <f t="shared" si="627"/>
        <v>0</v>
      </c>
      <c r="D1787" s="160" t="str">
        <f t="shared" si="627"/>
        <v>-</v>
      </c>
      <c r="E1787" s="111">
        <f t="shared" si="627"/>
        <v>0</v>
      </c>
      <c r="F1787" s="109">
        <f t="shared" si="628"/>
        <v>7.1</v>
      </c>
      <c r="G1787" s="109">
        <f t="shared" si="629"/>
        <v>7.1</v>
      </c>
      <c r="H1787" s="111">
        <f t="shared" si="621"/>
        <v>0</v>
      </c>
      <c r="I1787" s="109">
        <f>'F4.2'!AB177</f>
        <v>0</v>
      </c>
      <c r="J1787" s="109">
        <f>'F4.2'!BA177</f>
        <v>0</v>
      </c>
      <c r="K1787" s="111"/>
      <c r="L1787" s="111"/>
      <c r="M1787" s="111">
        <f t="shared" si="624"/>
        <v>0</v>
      </c>
      <c r="N1787" s="111">
        <f t="shared" si="622"/>
        <v>0</v>
      </c>
    </row>
    <row r="1788" spans="1:14" ht="31.5" hidden="1" outlineLevel="1">
      <c r="A1788" s="352">
        <f t="shared" si="626"/>
        <v>6</v>
      </c>
      <c r="B1788" s="353" t="str">
        <f t="shared" si="625"/>
        <v>Supply and Installation of  reliability improvement schemes for HT/LT switchgears and auxilliaries at BTPS 2x500MW.</v>
      </c>
      <c r="C1788" s="49">
        <f t="shared" si="627"/>
        <v>0</v>
      </c>
      <c r="D1788" s="160" t="str">
        <f t="shared" si="627"/>
        <v>-</v>
      </c>
      <c r="E1788" s="111">
        <f t="shared" si="627"/>
        <v>0</v>
      </c>
      <c r="F1788" s="109">
        <f t="shared" si="628"/>
        <v>0</v>
      </c>
      <c r="G1788" s="109">
        <f t="shared" si="629"/>
        <v>0</v>
      </c>
      <c r="H1788" s="111">
        <f t="shared" si="621"/>
        <v>0</v>
      </c>
      <c r="I1788" s="109">
        <f>'F4.2'!AB178</f>
        <v>0</v>
      </c>
      <c r="J1788" s="109">
        <f>'F4.2'!BA178</f>
        <v>0</v>
      </c>
      <c r="K1788" s="111"/>
      <c r="L1788" s="111"/>
      <c r="M1788" s="111">
        <f t="shared" si="624"/>
        <v>0</v>
      </c>
      <c r="N1788" s="111">
        <f t="shared" si="622"/>
        <v>0</v>
      </c>
    </row>
    <row r="1789" spans="1:14" ht="15.75" hidden="1" outlineLevel="1">
      <c r="A1789" s="282">
        <f t="shared" si="626"/>
        <v>6.1</v>
      </c>
      <c r="B1789" s="282" t="str">
        <f t="shared" si="625"/>
        <v>Procurement of HT Motors of various ratings at 2x500MW.</v>
      </c>
      <c r="C1789" s="49">
        <f t="shared" si="627"/>
        <v>0</v>
      </c>
      <c r="D1789" s="160" t="str">
        <f t="shared" si="627"/>
        <v>-</v>
      </c>
      <c r="E1789" s="111">
        <f t="shared" si="627"/>
        <v>0</v>
      </c>
      <c r="F1789" s="109">
        <f t="shared" si="628"/>
        <v>4</v>
      </c>
      <c r="G1789" s="109">
        <f t="shared" si="629"/>
        <v>4</v>
      </c>
      <c r="H1789" s="111">
        <f t="shared" si="621"/>
        <v>0</v>
      </c>
      <c r="I1789" s="109">
        <f>'F4.2'!AB179</f>
        <v>0</v>
      </c>
      <c r="J1789" s="109">
        <f>'F4.2'!BA179</f>
        <v>0</v>
      </c>
      <c r="K1789" s="111"/>
      <c r="L1789" s="111"/>
      <c r="M1789" s="111">
        <f t="shared" si="624"/>
        <v>0</v>
      </c>
      <c r="N1789" s="111">
        <f t="shared" si="622"/>
        <v>0</v>
      </c>
    </row>
    <row r="1790" spans="1:14" ht="15.75" hidden="1" outlineLevel="1">
      <c r="A1790" s="282">
        <f t="shared" si="626"/>
        <v>6.2</v>
      </c>
      <c r="B1790" s="282" t="str">
        <f t="shared" si="625"/>
        <v>Procurement of Dry type transformers of varoius ratings at 2x500MW.</v>
      </c>
      <c r="C1790" s="49">
        <f t="shared" si="627"/>
        <v>0</v>
      </c>
      <c r="D1790" s="160" t="str">
        <f t="shared" si="627"/>
        <v>-</v>
      </c>
      <c r="E1790" s="111">
        <f t="shared" si="627"/>
        <v>0</v>
      </c>
      <c r="F1790" s="109">
        <f t="shared" si="628"/>
        <v>4</v>
      </c>
      <c r="G1790" s="109">
        <f t="shared" si="629"/>
        <v>4</v>
      </c>
      <c r="H1790" s="111">
        <f t="shared" si="621"/>
        <v>0</v>
      </c>
      <c r="I1790" s="109">
        <f>'F4.2'!AB180</f>
        <v>0</v>
      </c>
      <c r="J1790" s="109">
        <f>'F4.2'!BA180</f>
        <v>0</v>
      </c>
      <c r="K1790" s="111"/>
      <c r="L1790" s="111"/>
      <c r="M1790" s="111">
        <f t="shared" si="624"/>
        <v>0</v>
      </c>
      <c r="N1790" s="111">
        <f t="shared" si="622"/>
        <v>0</v>
      </c>
    </row>
    <row r="1791" spans="1:14" ht="15.75" hidden="1" outlineLevel="1">
      <c r="A1791" s="282">
        <f t="shared" si="626"/>
        <v>6.3</v>
      </c>
      <c r="B1791" s="282" t="str">
        <f t="shared" si="625"/>
        <v>Procurement of Inverter and converter trolleys of GEHO Pump at 2x500MW.</v>
      </c>
      <c r="C1791" s="49">
        <f t="shared" si="627"/>
        <v>0</v>
      </c>
      <c r="D1791" s="160" t="str">
        <f t="shared" si="627"/>
        <v>-</v>
      </c>
      <c r="E1791" s="111">
        <f t="shared" si="627"/>
        <v>0</v>
      </c>
      <c r="F1791" s="109">
        <f t="shared" si="628"/>
        <v>2</v>
      </c>
      <c r="G1791" s="109">
        <f t="shared" si="629"/>
        <v>2</v>
      </c>
      <c r="H1791" s="111">
        <f t="shared" si="621"/>
        <v>0</v>
      </c>
      <c r="I1791" s="109">
        <f>'F4.2'!AB181</f>
        <v>0</v>
      </c>
      <c r="J1791" s="109">
        <f>'F4.2'!BA181</f>
        <v>0</v>
      </c>
      <c r="K1791" s="111"/>
      <c r="L1791" s="111"/>
      <c r="M1791" s="111">
        <f t="shared" si="624"/>
        <v>0</v>
      </c>
      <c r="N1791" s="111">
        <f t="shared" si="622"/>
        <v>0</v>
      </c>
    </row>
    <row r="1792" spans="1:14" ht="31.5" hidden="1" outlineLevel="1">
      <c r="A1792" s="282">
        <f t="shared" si="626"/>
        <v>6.4</v>
      </c>
      <c r="B1792" s="282" t="str">
        <f t="shared" si="625"/>
        <v>Procurement of Vacuum Contactors of various ratings for  HT Switchgears  at BTPS 2x500MW.</v>
      </c>
      <c r="C1792" s="49">
        <f t="shared" si="627"/>
        <v>0</v>
      </c>
      <c r="D1792" s="160" t="str">
        <f t="shared" si="627"/>
        <v>-</v>
      </c>
      <c r="E1792" s="111">
        <f t="shared" si="627"/>
        <v>0</v>
      </c>
      <c r="F1792" s="109">
        <f t="shared" si="628"/>
        <v>2.5</v>
      </c>
      <c r="G1792" s="109">
        <f t="shared" si="629"/>
        <v>2.5</v>
      </c>
      <c r="H1792" s="111">
        <f t="shared" si="621"/>
        <v>0</v>
      </c>
      <c r="I1792" s="109">
        <f>'F4.2'!AB182</f>
        <v>0</v>
      </c>
      <c r="J1792" s="109">
        <f>'F4.2'!BA182</f>
        <v>0</v>
      </c>
      <c r="K1792" s="111"/>
      <c r="L1792" s="111"/>
      <c r="M1792" s="111">
        <f t="shared" si="624"/>
        <v>0</v>
      </c>
      <c r="N1792" s="111">
        <f t="shared" si="622"/>
        <v>0</v>
      </c>
    </row>
    <row r="1793" spans="1:14" ht="31.5" hidden="1" outlineLevel="1">
      <c r="A1793" s="282">
        <f t="shared" si="626"/>
        <v>6.5</v>
      </c>
      <c r="B1793" s="282" t="str">
        <f t="shared" si="625"/>
        <v>Supply, erection, commissioning &amp; site testing of 360V, 750 AH Station UPS Battery Sets  along with accessories for Unit No.4 at BTPS 2x500MW’.</v>
      </c>
      <c r="C1793" s="49">
        <f t="shared" si="627"/>
        <v>0</v>
      </c>
      <c r="D1793" s="160" t="str">
        <f t="shared" si="627"/>
        <v>-</v>
      </c>
      <c r="E1793" s="111">
        <f t="shared" si="627"/>
        <v>0</v>
      </c>
      <c r="F1793" s="109">
        <f t="shared" si="628"/>
        <v>4</v>
      </c>
      <c r="G1793" s="109">
        <f t="shared" si="629"/>
        <v>4</v>
      </c>
      <c r="H1793" s="111">
        <f t="shared" si="621"/>
        <v>0</v>
      </c>
      <c r="I1793" s="109">
        <f>'F4.2'!AB183</f>
        <v>0</v>
      </c>
      <c r="J1793" s="109">
        <f>'F4.2'!BA183</f>
        <v>0</v>
      </c>
      <c r="K1793" s="111"/>
      <c r="L1793" s="111"/>
      <c r="M1793" s="111">
        <f t="shared" si="624"/>
        <v>0</v>
      </c>
      <c r="N1793" s="111">
        <f t="shared" si="622"/>
        <v>0</v>
      </c>
    </row>
    <row r="1794" spans="1:14" ht="31.5" hidden="1" outlineLevel="1">
      <c r="A1794" s="282">
        <f t="shared" ref="A1794:E1794" si="630">A1564</f>
        <v>6.6</v>
      </c>
      <c r="B1794" s="282" t="str">
        <f t="shared" si="630"/>
        <v>Updragation of Sox-Nox analyzer,PM analyzer, ETP analyzer at BTPS 2X500MW.</v>
      </c>
      <c r="C1794" s="49">
        <f t="shared" si="630"/>
        <v>0</v>
      </c>
      <c r="D1794" s="160" t="str">
        <f t="shared" si="630"/>
        <v>-</v>
      </c>
      <c r="E1794" s="111">
        <f t="shared" si="630"/>
        <v>0</v>
      </c>
      <c r="F1794" s="109">
        <f t="shared" ref="F1794:F1827" si="631">F1564+I1564</f>
        <v>1.05</v>
      </c>
      <c r="G1794" s="109">
        <f t="shared" ref="G1794:G1827" si="632">G1564+M1564</f>
        <v>1.05</v>
      </c>
      <c r="H1794" s="111">
        <f t="shared" si="621"/>
        <v>0</v>
      </c>
      <c r="I1794" s="109">
        <f>'F4.2'!AB184</f>
        <v>0</v>
      </c>
      <c r="J1794" s="109">
        <f>'F4.2'!BA184</f>
        <v>0</v>
      </c>
      <c r="K1794" s="111"/>
      <c r="L1794" s="111"/>
      <c r="M1794" s="111">
        <f t="shared" si="624"/>
        <v>0</v>
      </c>
      <c r="N1794" s="111">
        <f t="shared" si="622"/>
        <v>0</v>
      </c>
    </row>
    <row r="1795" spans="1:14" ht="15.75" hidden="1" outlineLevel="1">
      <c r="A1795" s="282">
        <f t="shared" ref="A1795:E1795" si="633">A1565</f>
        <v>6.7</v>
      </c>
      <c r="B1795" s="282" t="str">
        <f t="shared" si="633"/>
        <v>Upgradation of O2 analyzer at BTPS 2X500MW</v>
      </c>
      <c r="C1795" s="49">
        <f t="shared" si="633"/>
        <v>0</v>
      </c>
      <c r="D1795" s="160" t="str">
        <f t="shared" si="633"/>
        <v>-</v>
      </c>
      <c r="E1795" s="111">
        <f t="shared" si="633"/>
        <v>0</v>
      </c>
      <c r="F1795" s="109">
        <f t="shared" si="631"/>
        <v>3.4</v>
      </c>
      <c r="G1795" s="109">
        <f t="shared" si="632"/>
        <v>3.4</v>
      </c>
      <c r="H1795" s="111">
        <f t="shared" si="621"/>
        <v>0</v>
      </c>
      <c r="I1795" s="109">
        <f>'F4.2'!AB185</f>
        <v>0</v>
      </c>
      <c r="J1795" s="109">
        <f>'F4.2'!BA185</f>
        <v>0</v>
      </c>
      <c r="K1795" s="111"/>
      <c r="L1795" s="111"/>
      <c r="M1795" s="111">
        <f t="shared" si="624"/>
        <v>0</v>
      </c>
      <c r="N1795" s="111">
        <f t="shared" si="622"/>
        <v>0</v>
      </c>
    </row>
    <row r="1796" spans="1:14" ht="31.5" hidden="1" outlineLevel="1">
      <c r="A1796" s="282">
        <f t="shared" ref="A1796:E1796" si="634">A1566</f>
        <v>6.8</v>
      </c>
      <c r="B1796" s="282" t="str">
        <f t="shared" si="634"/>
        <v>Revamping &amp; Upgradation Of Vibration Monitoring Rack From VM7 TO VM7B at BTPS 2X500MW</v>
      </c>
      <c r="C1796" s="49">
        <f t="shared" si="634"/>
        <v>0</v>
      </c>
      <c r="D1796" s="160" t="str">
        <f t="shared" si="634"/>
        <v>-</v>
      </c>
      <c r="E1796" s="111">
        <f t="shared" si="634"/>
        <v>0</v>
      </c>
      <c r="F1796" s="109">
        <f t="shared" si="631"/>
        <v>5</v>
      </c>
      <c r="G1796" s="109">
        <f t="shared" si="632"/>
        <v>5</v>
      </c>
      <c r="H1796" s="111">
        <f t="shared" si="621"/>
        <v>0</v>
      </c>
      <c r="I1796" s="109">
        <f>'F4.2'!AB186</f>
        <v>0</v>
      </c>
      <c r="J1796" s="109">
        <f>'F4.2'!BA186</f>
        <v>0</v>
      </c>
      <c r="K1796" s="111"/>
      <c r="L1796" s="111"/>
      <c r="M1796" s="111">
        <f t="shared" si="624"/>
        <v>0</v>
      </c>
      <c r="N1796" s="111">
        <f t="shared" si="622"/>
        <v>0</v>
      </c>
    </row>
    <row r="1797" spans="1:14" ht="15.75" hidden="1" outlineLevel="1">
      <c r="A1797" s="282">
        <f t="shared" ref="A1797:E1797" si="635">A1567</f>
        <v>6.9</v>
      </c>
      <c r="B1797" s="282" t="str">
        <f t="shared" si="635"/>
        <v>Procurement &amp; Installation of High Mast towers in various location in BTPS</v>
      </c>
      <c r="C1797" s="49">
        <f t="shared" si="635"/>
        <v>0</v>
      </c>
      <c r="D1797" s="160" t="str">
        <f t="shared" si="635"/>
        <v>-</v>
      </c>
      <c r="E1797" s="111">
        <f t="shared" si="635"/>
        <v>0</v>
      </c>
      <c r="F1797" s="109">
        <f t="shared" si="631"/>
        <v>2</v>
      </c>
      <c r="G1797" s="109">
        <f t="shared" si="632"/>
        <v>2</v>
      </c>
      <c r="H1797" s="111">
        <f t="shared" si="621"/>
        <v>0</v>
      </c>
      <c r="I1797" s="109">
        <f>'F4.2'!AB187</f>
        <v>0</v>
      </c>
      <c r="J1797" s="109">
        <f>'F4.2'!BA187</f>
        <v>0</v>
      </c>
      <c r="K1797" s="111"/>
      <c r="L1797" s="111"/>
      <c r="M1797" s="111">
        <f t="shared" si="624"/>
        <v>0</v>
      </c>
      <c r="N1797" s="111">
        <f t="shared" si="622"/>
        <v>0</v>
      </c>
    </row>
    <row r="1798" spans="1:14" ht="31.5" hidden="1" outlineLevel="1">
      <c r="A1798" s="282">
        <f t="shared" ref="A1798:E1798" si="636">A1568</f>
        <v>6.1</v>
      </c>
      <c r="B1798" s="282" t="str">
        <f t="shared" si="636"/>
        <v>Renovation and Modification of Colony Electric Supply System to improve availability and reliability of supply system at BTPS Colony, Deepnagar</v>
      </c>
      <c r="C1798" s="49">
        <f t="shared" si="636"/>
        <v>0</v>
      </c>
      <c r="D1798" s="160" t="str">
        <f t="shared" si="636"/>
        <v>-</v>
      </c>
      <c r="E1798" s="111">
        <f t="shared" si="636"/>
        <v>0</v>
      </c>
      <c r="F1798" s="109">
        <f t="shared" si="631"/>
        <v>15.85</v>
      </c>
      <c r="G1798" s="109">
        <f t="shared" si="632"/>
        <v>15.85</v>
      </c>
      <c r="H1798" s="111">
        <f t="shared" si="621"/>
        <v>0</v>
      </c>
      <c r="I1798" s="109">
        <f>'F4.2'!AB188</f>
        <v>0</v>
      </c>
      <c r="J1798" s="109">
        <f>'F4.2'!BA188</f>
        <v>0</v>
      </c>
      <c r="K1798" s="111"/>
      <c r="L1798" s="111"/>
      <c r="M1798" s="111">
        <f t="shared" si="624"/>
        <v>0</v>
      </c>
      <c r="N1798" s="111">
        <f t="shared" si="622"/>
        <v>0</v>
      </c>
    </row>
    <row r="1799" spans="1:14" ht="31.5" hidden="1" outlineLevel="1">
      <c r="A1799" s="282">
        <f t="shared" ref="A1799:E1799" si="637">A1569</f>
        <v>6.11</v>
      </c>
      <c r="B1799" s="282" t="str">
        <f t="shared" si="637"/>
        <v>Work of  Overhauling repairs of U-5 350KW BCWP motor of M/s Torishima make at BTPS 2x500MW.</v>
      </c>
      <c r="C1799" s="49">
        <f t="shared" si="637"/>
        <v>0</v>
      </c>
      <c r="D1799" s="160" t="str">
        <f t="shared" si="637"/>
        <v>-</v>
      </c>
      <c r="E1799" s="111">
        <f t="shared" si="637"/>
        <v>0</v>
      </c>
      <c r="F1799" s="109">
        <f t="shared" si="631"/>
        <v>4</v>
      </c>
      <c r="G1799" s="109">
        <f t="shared" si="632"/>
        <v>4</v>
      </c>
      <c r="H1799" s="111">
        <f t="shared" si="621"/>
        <v>0</v>
      </c>
      <c r="I1799" s="109">
        <f>'F4.2'!AB189</f>
        <v>0</v>
      </c>
      <c r="J1799" s="109">
        <f>'F4.2'!BA189</f>
        <v>0</v>
      </c>
      <c r="K1799" s="111"/>
      <c r="L1799" s="111"/>
      <c r="M1799" s="111">
        <f t="shared" si="624"/>
        <v>0</v>
      </c>
      <c r="N1799" s="111">
        <f t="shared" si="622"/>
        <v>0</v>
      </c>
    </row>
    <row r="1800" spans="1:14" ht="15.75" hidden="1" outlineLevel="1">
      <c r="A1800" s="345">
        <f t="shared" ref="A1800:E1800" si="638">A1570</f>
        <v>0</v>
      </c>
      <c r="B1800" s="345" t="str">
        <f t="shared" si="638"/>
        <v xml:space="preserve">FY 2028-29 </v>
      </c>
      <c r="C1800" s="49">
        <f t="shared" si="638"/>
        <v>0</v>
      </c>
      <c r="D1800" s="160" t="str">
        <f t="shared" si="638"/>
        <v>-</v>
      </c>
      <c r="E1800" s="111">
        <f t="shared" si="638"/>
        <v>0</v>
      </c>
      <c r="F1800" s="109">
        <f t="shared" si="631"/>
        <v>0</v>
      </c>
      <c r="G1800" s="109">
        <f t="shared" si="632"/>
        <v>0</v>
      </c>
      <c r="H1800" s="111">
        <f t="shared" si="621"/>
        <v>0</v>
      </c>
      <c r="I1800" s="109">
        <f>'F4.2'!AB190</f>
        <v>0</v>
      </c>
      <c r="J1800" s="109">
        <f>'F4.2'!BA190</f>
        <v>0</v>
      </c>
      <c r="K1800" s="111"/>
      <c r="L1800" s="111"/>
      <c r="M1800" s="111">
        <f t="shared" si="624"/>
        <v>0</v>
      </c>
      <c r="N1800" s="111">
        <f t="shared" si="622"/>
        <v>0</v>
      </c>
    </row>
    <row r="1801" spans="1:14" ht="31.5" hidden="1" outlineLevel="1">
      <c r="A1801" s="352">
        <f t="shared" ref="A1801:E1801" si="639">A1571</f>
        <v>1</v>
      </c>
      <c r="B1801" s="353" t="str">
        <f t="shared" si="639"/>
        <v>APH baskets with main drive Gear box and lub oil skids with motor at 2x500MW BTPS</v>
      </c>
      <c r="C1801" s="49">
        <f t="shared" si="639"/>
        <v>0</v>
      </c>
      <c r="D1801" s="160" t="str">
        <f t="shared" si="639"/>
        <v>-</v>
      </c>
      <c r="E1801" s="111">
        <f t="shared" si="639"/>
        <v>0</v>
      </c>
      <c r="F1801" s="109">
        <f t="shared" si="631"/>
        <v>0</v>
      </c>
      <c r="G1801" s="109">
        <f t="shared" si="632"/>
        <v>0</v>
      </c>
      <c r="H1801" s="111">
        <f t="shared" si="621"/>
        <v>0</v>
      </c>
      <c r="I1801" s="109">
        <f>'F4.2'!AB191</f>
        <v>0</v>
      </c>
      <c r="J1801" s="109">
        <f>'F4.2'!BA191</f>
        <v>0</v>
      </c>
      <c r="K1801" s="111"/>
      <c r="L1801" s="111"/>
      <c r="M1801" s="111">
        <f t="shared" si="624"/>
        <v>0</v>
      </c>
      <c r="N1801" s="111">
        <f t="shared" si="622"/>
        <v>0</v>
      </c>
    </row>
    <row r="1802" spans="1:14" ht="31.5" hidden="1" outlineLevel="1">
      <c r="A1802" s="282">
        <f t="shared" ref="A1802:E1802" si="640">A1572</f>
        <v>1.1000000000000001</v>
      </c>
      <c r="B1802" s="282" t="str">
        <f t="shared" si="640"/>
        <v>APH baskets with main drive Gear box and lub oil skids with motor at 2x500MW BTPS</v>
      </c>
      <c r="C1802" s="49">
        <f t="shared" si="640"/>
        <v>0</v>
      </c>
      <c r="D1802" s="160" t="str">
        <f t="shared" si="640"/>
        <v>-</v>
      </c>
      <c r="E1802" s="111">
        <f t="shared" si="640"/>
        <v>0</v>
      </c>
      <c r="F1802" s="109">
        <f t="shared" si="631"/>
        <v>50</v>
      </c>
      <c r="G1802" s="109">
        <f t="shared" si="632"/>
        <v>50</v>
      </c>
      <c r="H1802" s="111">
        <f t="shared" si="621"/>
        <v>0</v>
      </c>
      <c r="I1802" s="109">
        <f>'F4.2'!AB192</f>
        <v>0</v>
      </c>
      <c r="J1802" s="109">
        <f>'F4.2'!BA192</f>
        <v>0</v>
      </c>
      <c r="K1802" s="111"/>
      <c r="L1802" s="111"/>
      <c r="M1802" s="111">
        <f t="shared" si="624"/>
        <v>0</v>
      </c>
      <c r="N1802" s="111">
        <f t="shared" si="622"/>
        <v>0</v>
      </c>
    </row>
    <row r="1803" spans="1:14" ht="47.25" hidden="1" outlineLevel="1">
      <c r="A1803" s="352">
        <f t="shared" ref="A1803:E1803" si="641">A1573</f>
        <v>2</v>
      </c>
      <c r="B1803" s="353" t="str">
        <f t="shared" si="641"/>
        <v>Detail Project Report for  Design, Engineering, Supply, Installation and commissioning of 1500TPH Stacker cum re-claimer in Coal Handling Plant-BTPS.</v>
      </c>
      <c r="C1803" s="49">
        <f t="shared" si="641"/>
        <v>0</v>
      </c>
      <c r="D1803" s="160" t="str">
        <f t="shared" si="641"/>
        <v>-</v>
      </c>
      <c r="E1803" s="111">
        <f t="shared" si="641"/>
        <v>0</v>
      </c>
      <c r="F1803" s="109">
        <f t="shared" si="631"/>
        <v>0</v>
      </c>
      <c r="G1803" s="109">
        <f t="shared" si="632"/>
        <v>0</v>
      </c>
      <c r="H1803" s="111">
        <f t="shared" si="621"/>
        <v>0</v>
      </c>
      <c r="I1803" s="109">
        <f>'F4.2'!AB193</f>
        <v>0</v>
      </c>
      <c r="J1803" s="109">
        <f>'F4.2'!BA193</f>
        <v>0</v>
      </c>
      <c r="K1803" s="111"/>
      <c r="L1803" s="111"/>
      <c r="M1803" s="111">
        <f t="shared" si="624"/>
        <v>0</v>
      </c>
      <c r="N1803" s="111">
        <f t="shared" si="622"/>
        <v>0</v>
      </c>
    </row>
    <row r="1804" spans="1:14" ht="31.5" hidden="1" outlineLevel="1">
      <c r="A1804" s="282">
        <f t="shared" ref="A1804:E1804" si="642">A1574</f>
        <v>2.1</v>
      </c>
      <c r="B1804" s="282" t="str">
        <f t="shared" si="642"/>
        <v>Design, Engineering, Supply, Installation and commissioning of 1500TPH Stacker cum re-claimer in Coal Handling Plant-BTPS.</v>
      </c>
      <c r="C1804" s="49">
        <f t="shared" si="642"/>
        <v>0</v>
      </c>
      <c r="D1804" s="160" t="str">
        <f t="shared" si="642"/>
        <v>-</v>
      </c>
      <c r="E1804" s="111">
        <f t="shared" si="642"/>
        <v>0</v>
      </c>
      <c r="F1804" s="109">
        <f t="shared" si="631"/>
        <v>118</v>
      </c>
      <c r="G1804" s="109">
        <f t="shared" si="632"/>
        <v>118</v>
      </c>
      <c r="H1804" s="111">
        <f t="shared" si="621"/>
        <v>0</v>
      </c>
      <c r="I1804" s="109">
        <f>'F4.2'!AB194</f>
        <v>0</v>
      </c>
      <c r="J1804" s="109">
        <f>'F4.2'!BA194</f>
        <v>0</v>
      </c>
      <c r="K1804" s="111"/>
      <c r="L1804" s="111"/>
      <c r="M1804" s="111">
        <f t="shared" si="624"/>
        <v>0</v>
      </c>
      <c r="N1804" s="111">
        <f t="shared" si="622"/>
        <v>0</v>
      </c>
    </row>
    <row r="1805" spans="1:14" ht="15.75" hidden="1" outlineLevel="1">
      <c r="A1805" s="352">
        <f t="shared" ref="A1805:E1805" si="643">A1575</f>
        <v>3</v>
      </c>
      <c r="B1805" s="353" t="str">
        <f t="shared" si="643"/>
        <v>Enhancement of Unloading &amp; Stacking Capacity of CHP.</v>
      </c>
      <c r="C1805" s="49">
        <f t="shared" si="643"/>
        <v>0</v>
      </c>
      <c r="D1805" s="160" t="str">
        <f t="shared" si="643"/>
        <v>-</v>
      </c>
      <c r="E1805" s="111">
        <f t="shared" si="643"/>
        <v>0</v>
      </c>
      <c r="F1805" s="109">
        <f t="shared" si="631"/>
        <v>0</v>
      </c>
      <c r="G1805" s="109">
        <f t="shared" si="632"/>
        <v>0</v>
      </c>
      <c r="H1805" s="111">
        <f t="shared" si="621"/>
        <v>0</v>
      </c>
      <c r="I1805" s="109">
        <f>'F4.2'!AB195</f>
        <v>0</v>
      </c>
      <c r="J1805" s="109">
        <f>'F4.2'!BA195</f>
        <v>0</v>
      </c>
      <c r="K1805" s="111"/>
      <c r="L1805" s="111"/>
      <c r="M1805" s="111">
        <f t="shared" si="624"/>
        <v>0</v>
      </c>
      <c r="N1805" s="111">
        <f t="shared" si="622"/>
        <v>0</v>
      </c>
    </row>
    <row r="1806" spans="1:14" ht="31.5" hidden="1" outlineLevel="1">
      <c r="A1806" s="282">
        <f t="shared" ref="A1806:E1806" si="644">A1576</f>
        <v>3.1</v>
      </c>
      <c r="B1806" s="282" t="str">
        <f t="shared" si="644"/>
        <v>Design Supply errection &amp; Comissioning of Open Wagon Tippler along with stacking and reclaiming yard conveyors at CHP stack yard.</v>
      </c>
      <c r="C1806" s="49">
        <f t="shared" si="644"/>
        <v>0</v>
      </c>
      <c r="D1806" s="160" t="str">
        <f t="shared" si="644"/>
        <v>-</v>
      </c>
      <c r="E1806" s="111">
        <f t="shared" si="644"/>
        <v>0</v>
      </c>
      <c r="F1806" s="109">
        <f t="shared" si="631"/>
        <v>89</v>
      </c>
      <c r="G1806" s="109">
        <f t="shared" si="632"/>
        <v>89</v>
      </c>
      <c r="H1806" s="111">
        <f t="shared" si="621"/>
        <v>0</v>
      </c>
      <c r="I1806" s="109">
        <f>'F4.2'!AB196</f>
        <v>0</v>
      </c>
      <c r="J1806" s="109">
        <f>'F4.2'!BA196</f>
        <v>0</v>
      </c>
      <c r="K1806" s="111"/>
      <c r="L1806" s="111"/>
      <c r="M1806" s="111">
        <f t="shared" si="624"/>
        <v>0</v>
      </c>
      <c r="N1806" s="111">
        <f t="shared" si="622"/>
        <v>0</v>
      </c>
    </row>
    <row r="1807" spans="1:14" ht="15.75" hidden="1" outlineLevel="1">
      <c r="A1807" s="345">
        <f t="shared" ref="A1807:E1807" si="645">A1577</f>
        <v>0</v>
      </c>
      <c r="B1807" s="345" t="str">
        <f t="shared" si="645"/>
        <v>FY 2029-30</v>
      </c>
      <c r="C1807" s="49">
        <f t="shared" si="645"/>
        <v>0</v>
      </c>
      <c r="D1807" s="160" t="str">
        <f t="shared" si="645"/>
        <v>-</v>
      </c>
      <c r="E1807" s="111">
        <f t="shared" si="645"/>
        <v>0</v>
      </c>
      <c r="F1807" s="109">
        <f t="shared" si="631"/>
        <v>0</v>
      </c>
      <c r="G1807" s="109">
        <f t="shared" si="632"/>
        <v>0</v>
      </c>
      <c r="H1807" s="111">
        <f t="shared" si="621"/>
        <v>0</v>
      </c>
      <c r="I1807" s="109">
        <f>'F4.2'!AB197</f>
        <v>0</v>
      </c>
      <c r="J1807" s="109">
        <f>'F4.2'!BA197</f>
        <v>0</v>
      </c>
      <c r="K1807" s="111"/>
      <c r="L1807" s="111"/>
      <c r="M1807" s="111">
        <f t="shared" si="624"/>
        <v>0</v>
      </c>
      <c r="N1807" s="111">
        <f t="shared" si="622"/>
        <v>0</v>
      </c>
    </row>
    <row r="1808" spans="1:14" ht="31.5" hidden="1" outlineLevel="1">
      <c r="A1808" s="352">
        <f t="shared" ref="A1808:E1808" si="646">A1578</f>
        <v>1</v>
      </c>
      <c r="B1808" s="353" t="str">
        <f t="shared" si="646"/>
        <v>Coal Mill Performance Improvement and Life Enhancement of BHEL Make XRP-1043 Coal Mills in 2x500 MW BTPS.</v>
      </c>
      <c r="C1808" s="49">
        <f t="shared" si="646"/>
        <v>0</v>
      </c>
      <c r="D1808" s="160" t="str">
        <f t="shared" si="646"/>
        <v>-</v>
      </c>
      <c r="E1808" s="111">
        <f t="shared" si="646"/>
        <v>0</v>
      </c>
      <c r="F1808" s="109">
        <f t="shared" si="631"/>
        <v>0</v>
      </c>
      <c r="G1808" s="109">
        <f t="shared" si="632"/>
        <v>0</v>
      </c>
      <c r="H1808" s="111">
        <f t="shared" si="621"/>
        <v>0</v>
      </c>
      <c r="I1808" s="109">
        <f>'F4.2'!AB198</f>
        <v>0</v>
      </c>
      <c r="J1808" s="109">
        <f>'F4.2'!BA198</f>
        <v>0</v>
      </c>
      <c r="K1808" s="111"/>
      <c r="L1808" s="111"/>
      <c r="M1808" s="111">
        <f t="shared" si="624"/>
        <v>0</v>
      </c>
      <c r="N1808" s="111">
        <f t="shared" si="622"/>
        <v>0</v>
      </c>
    </row>
    <row r="1809" spans="1:14" ht="31.5" hidden="1" outlineLevel="1">
      <c r="A1809" s="282">
        <f t="shared" ref="A1809:E1809" si="647">A1579</f>
        <v>1.1000000000000001</v>
      </c>
      <c r="B1809" s="282" t="str">
        <f t="shared" si="647"/>
        <v>Coal Mill Performance Improvement and Life Enhancement of BHEL Make XRP-1043 Coal Mills in 2x500 MW BTPS.</v>
      </c>
      <c r="C1809" s="49">
        <f t="shared" si="647"/>
        <v>0</v>
      </c>
      <c r="D1809" s="160" t="str">
        <f t="shared" si="647"/>
        <v>-</v>
      </c>
      <c r="E1809" s="111">
        <f t="shared" si="647"/>
        <v>0</v>
      </c>
      <c r="F1809" s="109">
        <f t="shared" si="631"/>
        <v>0</v>
      </c>
      <c r="G1809" s="109">
        <f t="shared" si="632"/>
        <v>0</v>
      </c>
      <c r="H1809" s="111">
        <f t="shared" si="621"/>
        <v>0</v>
      </c>
      <c r="I1809" s="109">
        <f>'F4.2'!AB199</f>
        <v>70</v>
      </c>
      <c r="J1809" s="109">
        <f>'F4.2'!BA199</f>
        <v>70</v>
      </c>
      <c r="K1809" s="111"/>
      <c r="L1809" s="111"/>
      <c r="M1809" s="111">
        <f t="shared" si="624"/>
        <v>70</v>
      </c>
      <c r="N1809" s="111">
        <f t="shared" si="622"/>
        <v>0</v>
      </c>
    </row>
    <row r="1810" spans="1:14" ht="15.75" hidden="1" outlineLevel="1">
      <c r="A1810" s="352">
        <f t="shared" ref="A1810:E1810" si="648">A1580</f>
        <v>2</v>
      </c>
      <c r="B1810" s="353" t="str">
        <f t="shared" si="648"/>
        <v>Upgradation rail  track in CHP -BTPS</v>
      </c>
      <c r="C1810" s="49">
        <f t="shared" si="648"/>
        <v>0</v>
      </c>
      <c r="D1810" s="160" t="str">
        <f t="shared" si="648"/>
        <v>-</v>
      </c>
      <c r="E1810" s="111">
        <f t="shared" si="648"/>
        <v>0</v>
      </c>
      <c r="F1810" s="109">
        <f t="shared" si="631"/>
        <v>0</v>
      </c>
      <c r="G1810" s="109">
        <f t="shared" si="632"/>
        <v>0</v>
      </c>
      <c r="H1810" s="111">
        <f t="shared" si="621"/>
        <v>0</v>
      </c>
      <c r="I1810" s="109">
        <f>'F4.2'!AB200</f>
        <v>0</v>
      </c>
      <c r="J1810" s="109">
        <f>'F4.2'!BA200</f>
        <v>0</v>
      </c>
      <c r="K1810" s="111"/>
      <c r="L1810" s="111"/>
      <c r="M1810" s="111">
        <f t="shared" si="624"/>
        <v>0</v>
      </c>
      <c r="N1810" s="111">
        <f t="shared" si="622"/>
        <v>0</v>
      </c>
    </row>
    <row r="1811" spans="1:14" ht="15.75" hidden="1" outlineLevel="1">
      <c r="A1811" s="282">
        <f t="shared" ref="A1811:E1811" si="649">A1581</f>
        <v>2.1</v>
      </c>
      <c r="B1811" s="282" t="str">
        <f t="shared" si="649"/>
        <v>Revamping and Upgradation of rail track from 52KG to 60KG in CHP-BTPS.</v>
      </c>
      <c r="C1811" s="49">
        <f t="shared" si="649"/>
        <v>0</v>
      </c>
      <c r="D1811" s="160" t="str">
        <f t="shared" si="649"/>
        <v>-</v>
      </c>
      <c r="E1811" s="111">
        <f t="shared" si="649"/>
        <v>0</v>
      </c>
      <c r="F1811" s="109">
        <f t="shared" si="631"/>
        <v>0</v>
      </c>
      <c r="G1811" s="109">
        <f t="shared" si="632"/>
        <v>0</v>
      </c>
      <c r="H1811" s="111">
        <f t="shared" si="621"/>
        <v>0</v>
      </c>
      <c r="I1811" s="109">
        <f>'F4.2'!AB201</f>
        <v>75</v>
      </c>
      <c r="J1811" s="109">
        <f>'F4.2'!BA201</f>
        <v>75</v>
      </c>
      <c r="K1811" s="111"/>
      <c r="L1811" s="111"/>
      <c r="M1811" s="111">
        <f t="shared" si="624"/>
        <v>75</v>
      </c>
      <c r="N1811" s="111">
        <f t="shared" si="622"/>
        <v>0</v>
      </c>
    </row>
    <row r="1812" spans="1:14" ht="15.75" hidden="1" outlineLevel="1">
      <c r="A1812" s="282">
        <f t="shared" ref="A1812:E1812" si="650">A1582</f>
        <v>0</v>
      </c>
      <c r="B1812" s="282">
        <f t="shared" si="650"/>
        <v>0</v>
      </c>
      <c r="C1812" s="49">
        <f t="shared" si="650"/>
        <v>0</v>
      </c>
      <c r="D1812" s="160" t="str">
        <f t="shared" si="650"/>
        <v>-</v>
      </c>
      <c r="E1812" s="111">
        <f t="shared" si="650"/>
        <v>0</v>
      </c>
      <c r="F1812" s="109">
        <f t="shared" si="631"/>
        <v>0</v>
      </c>
      <c r="G1812" s="109">
        <f t="shared" si="632"/>
        <v>0</v>
      </c>
      <c r="H1812" s="111">
        <f t="shared" si="621"/>
        <v>0</v>
      </c>
      <c r="I1812" s="109">
        <f>'F4.2'!AB202</f>
        <v>0</v>
      </c>
      <c r="J1812" s="109">
        <f>'F4.2'!BA202</f>
        <v>0</v>
      </c>
      <c r="K1812" s="111"/>
      <c r="L1812" s="111"/>
      <c r="M1812" s="111">
        <f t="shared" si="624"/>
        <v>0</v>
      </c>
      <c r="N1812" s="111">
        <f t="shared" si="622"/>
        <v>0</v>
      </c>
    </row>
    <row r="1813" spans="1:14" ht="15.75" hidden="1" outlineLevel="1">
      <c r="A1813" s="284">
        <f t="shared" ref="A1813:E1813" si="651">A1583</f>
        <v>0</v>
      </c>
      <c r="B1813" s="284" t="str">
        <f t="shared" si="651"/>
        <v>B) Non-DPR Schemes</v>
      </c>
      <c r="C1813" s="49">
        <f t="shared" si="651"/>
        <v>0</v>
      </c>
      <c r="D1813" s="160" t="str">
        <f t="shared" si="651"/>
        <v>-</v>
      </c>
      <c r="E1813" s="111">
        <f t="shared" si="651"/>
        <v>0</v>
      </c>
      <c r="F1813" s="109">
        <f t="shared" si="631"/>
        <v>0</v>
      </c>
      <c r="G1813" s="109">
        <f t="shared" si="632"/>
        <v>0</v>
      </c>
      <c r="H1813" s="111">
        <f t="shared" si="621"/>
        <v>0</v>
      </c>
      <c r="I1813" s="109">
        <f>'F4.2'!AB203</f>
        <v>0</v>
      </c>
      <c r="J1813" s="109">
        <f>'F4.2'!BA203</f>
        <v>0</v>
      </c>
      <c r="K1813" s="111"/>
      <c r="L1813" s="111"/>
      <c r="M1813" s="111">
        <f t="shared" si="624"/>
        <v>0</v>
      </c>
      <c r="N1813" s="111">
        <f t="shared" si="622"/>
        <v>0</v>
      </c>
    </row>
    <row r="1814" spans="1:14" ht="15.75" hidden="1" outlineLevel="1">
      <c r="A1814" s="283">
        <f t="shared" ref="A1814:E1814" si="652">A1584</f>
        <v>1</v>
      </c>
      <c r="B1814" s="283" t="str">
        <f t="shared" si="652"/>
        <v>Contract for modification of Wobbler feeder in CHP-2X500MW</v>
      </c>
      <c r="C1814" s="49">
        <f t="shared" si="652"/>
        <v>0</v>
      </c>
      <c r="D1814" s="160" t="str">
        <f t="shared" si="652"/>
        <v>-</v>
      </c>
      <c r="E1814" s="111">
        <f t="shared" si="652"/>
        <v>0</v>
      </c>
      <c r="F1814" s="109">
        <f t="shared" si="631"/>
        <v>1.473342572</v>
      </c>
      <c r="G1814" s="109">
        <f t="shared" si="632"/>
        <v>1.473342572</v>
      </c>
      <c r="H1814" s="111">
        <f t="shared" si="621"/>
        <v>0</v>
      </c>
      <c r="I1814" s="109">
        <f>'F4.2'!AB204</f>
        <v>0</v>
      </c>
      <c r="J1814" s="109">
        <f>'F4.2'!BA204</f>
        <v>0</v>
      </c>
      <c r="K1814" s="111"/>
      <c r="L1814" s="111"/>
      <c r="M1814" s="111">
        <f t="shared" si="624"/>
        <v>0</v>
      </c>
      <c r="N1814" s="111">
        <f t="shared" si="622"/>
        <v>0</v>
      </c>
    </row>
    <row r="1815" spans="1:14" ht="15.75" hidden="1" outlineLevel="1">
      <c r="A1815" s="283">
        <f t="shared" ref="A1815:E1815" si="653">A1585</f>
        <v>2</v>
      </c>
      <c r="B1815" s="283" t="str">
        <f t="shared" si="653"/>
        <v>Contract for Revamping of Apron Feeder in CHP-2X500MW</v>
      </c>
      <c r="C1815" s="49">
        <f t="shared" si="653"/>
        <v>0</v>
      </c>
      <c r="D1815" s="160" t="str">
        <f t="shared" si="653"/>
        <v>-</v>
      </c>
      <c r="E1815" s="111">
        <f t="shared" si="653"/>
        <v>0</v>
      </c>
      <c r="F1815" s="109">
        <f t="shared" si="631"/>
        <v>2.3246000000000002</v>
      </c>
      <c r="G1815" s="109">
        <f t="shared" si="632"/>
        <v>2.3246000000000002</v>
      </c>
      <c r="H1815" s="111">
        <f t="shared" si="621"/>
        <v>0</v>
      </c>
      <c r="I1815" s="109">
        <f>'F4.2'!AB205</f>
        <v>0</v>
      </c>
      <c r="J1815" s="109">
        <f>'F4.2'!BA205</f>
        <v>0</v>
      </c>
      <c r="K1815" s="111"/>
      <c r="L1815" s="111"/>
      <c r="M1815" s="111">
        <f t="shared" si="624"/>
        <v>0</v>
      </c>
      <c r="N1815" s="111">
        <f t="shared" si="622"/>
        <v>0</v>
      </c>
    </row>
    <row r="1816" spans="1:14" ht="31.5" hidden="1" outlineLevel="1">
      <c r="A1816" s="283">
        <f t="shared" ref="A1816:E1816" si="654">A1586</f>
        <v>3</v>
      </c>
      <c r="B1816" s="283" t="str">
        <f t="shared" si="654"/>
        <v> Procurement of double lip skirt sealing &amp; tracking idler in CHP at 2x500MW, BTPS</v>
      </c>
      <c r="C1816" s="49">
        <f t="shared" si="654"/>
        <v>0</v>
      </c>
      <c r="D1816" s="160" t="str">
        <f t="shared" si="654"/>
        <v>-</v>
      </c>
      <c r="E1816" s="111">
        <f t="shared" si="654"/>
        <v>0</v>
      </c>
      <c r="F1816" s="109">
        <f t="shared" si="631"/>
        <v>0.57024680000000005</v>
      </c>
      <c r="G1816" s="109">
        <f t="shared" si="632"/>
        <v>0.57024680000000005</v>
      </c>
      <c r="H1816" s="111">
        <f t="shared" si="621"/>
        <v>0</v>
      </c>
      <c r="I1816" s="109">
        <f>'F4.2'!AB206</f>
        <v>0</v>
      </c>
      <c r="J1816" s="109">
        <f>'F4.2'!BA206</f>
        <v>0</v>
      </c>
      <c r="K1816" s="111"/>
      <c r="L1816" s="111"/>
      <c r="M1816" s="111">
        <f t="shared" si="624"/>
        <v>0</v>
      </c>
      <c r="N1816" s="111">
        <f t="shared" si="622"/>
        <v>0</v>
      </c>
    </row>
    <row r="1817" spans="1:14" ht="31.5" hidden="1" outlineLevel="1">
      <c r="A1817" s="283">
        <f t="shared" ref="A1817:E1817" si="655">A1587</f>
        <v>4</v>
      </c>
      <c r="B1817" s="283" t="str">
        <f t="shared" si="655"/>
        <v>Supply, erection &amp; commissioning of vibrating feeder in CHP at 2x500MW, BTPS</v>
      </c>
      <c r="C1817" s="49">
        <f t="shared" si="655"/>
        <v>0</v>
      </c>
      <c r="D1817" s="160" t="str">
        <f t="shared" si="655"/>
        <v>-</v>
      </c>
      <c r="E1817" s="111">
        <f t="shared" si="655"/>
        <v>0</v>
      </c>
      <c r="F1817" s="109">
        <f t="shared" si="631"/>
        <v>0.57796400000000003</v>
      </c>
      <c r="G1817" s="109">
        <f t="shared" si="632"/>
        <v>0.57796400000000003</v>
      </c>
      <c r="H1817" s="111">
        <f t="shared" si="621"/>
        <v>0</v>
      </c>
      <c r="I1817" s="109">
        <f>'F4.2'!AB207</f>
        <v>0</v>
      </c>
      <c r="J1817" s="109">
        <f>'F4.2'!BA207</f>
        <v>0</v>
      </c>
      <c r="K1817" s="111"/>
      <c r="L1817" s="111"/>
      <c r="M1817" s="111">
        <f t="shared" si="624"/>
        <v>0</v>
      </c>
      <c r="N1817" s="111">
        <f t="shared" si="622"/>
        <v>0</v>
      </c>
    </row>
    <row r="1818" spans="1:14" ht="15.75" hidden="1" outlineLevel="1">
      <c r="A1818" s="283">
        <f t="shared" ref="A1818:E1818" si="656">A1588</f>
        <v>5</v>
      </c>
      <c r="B1818" s="283" t="str">
        <f t="shared" si="656"/>
        <v xml:space="preserve"> Coal chutes with extra life wear resistance plates in CHP at 2X500MW</v>
      </c>
      <c r="C1818" s="49">
        <f t="shared" si="656"/>
        <v>0</v>
      </c>
      <c r="D1818" s="160" t="str">
        <f t="shared" si="656"/>
        <v>-</v>
      </c>
      <c r="E1818" s="111">
        <f t="shared" si="656"/>
        <v>0</v>
      </c>
      <c r="F1818" s="109">
        <f t="shared" si="631"/>
        <v>2.0319305000000001</v>
      </c>
      <c r="G1818" s="109">
        <f t="shared" si="632"/>
        <v>2.0319305000000001</v>
      </c>
      <c r="H1818" s="111">
        <f t="shared" si="621"/>
        <v>0</v>
      </c>
      <c r="I1818" s="109">
        <f>'F4.2'!AB208</f>
        <v>0</v>
      </c>
      <c r="J1818" s="109">
        <f>'F4.2'!BA208</f>
        <v>0</v>
      </c>
      <c r="K1818" s="111"/>
      <c r="L1818" s="111"/>
      <c r="M1818" s="111">
        <f t="shared" si="624"/>
        <v>0</v>
      </c>
      <c r="N1818" s="111">
        <f t="shared" si="622"/>
        <v>0</v>
      </c>
    </row>
    <row r="1819" spans="1:14" ht="31.5" hidden="1" outlineLevel="1">
      <c r="A1819" s="283">
        <f t="shared" ref="A1819:E1819" si="657">A1589</f>
        <v>6</v>
      </c>
      <c r="B1819" s="283" t="str">
        <f t="shared" si="657"/>
        <v xml:space="preserve">Epoxy Painting upto all height to structural steel work in main plant boiler side area and CHP area </v>
      </c>
      <c r="C1819" s="49">
        <f t="shared" si="657"/>
        <v>0</v>
      </c>
      <c r="D1819" s="160" t="str">
        <f t="shared" si="657"/>
        <v>-</v>
      </c>
      <c r="E1819" s="111">
        <f t="shared" si="657"/>
        <v>0</v>
      </c>
      <c r="F1819" s="109">
        <f t="shared" si="631"/>
        <v>5.8625346629999999</v>
      </c>
      <c r="G1819" s="109">
        <f t="shared" si="632"/>
        <v>5.8625346629999999</v>
      </c>
      <c r="H1819" s="111">
        <f t="shared" si="621"/>
        <v>0</v>
      </c>
      <c r="I1819" s="109">
        <f>'F4.2'!AB209</f>
        <v>0</v>
      </c>
      <c r="J1819" s="109">
        <f>'F4.2'!BA209</f>
        <v>0</v>
      </c>
      <c r="K1819" s="111"/>
      <c r="L1819" s="111"/>
      <c r="M1819" s="111">
        <f t="shared" si="624"/>
        <v>0</v>
      </c>
      <c r="N1819" s="111">
        <f t="shared" si="622"/>
        <v>0</v>
      </c>
    </row>
    <row r="1820" spans="1:14" ht="15.75" hidden="1" outlineLevel="1">
      <c r="A1820" s="283">
        <f t="shared" ref="A1820:E1820" si="658">A1590</f>
        <v>7</v>
      </c>
      <c r="B1820" s="283" t="str">
        <f t="shared" si="658"/>
        <v xml:space="preserve"> Rectification of Belt feeder &amp; Gravity Take-up  in CHP-2X500MW.</v>
      </c>
      <c r="C1820" s="49">
        <f t="shared" si="658"/>
        <v>0</v>
      </c>
      <c r="D1820" s="160" t="str">
        <f t="shared" si="658"/>
        <v>-</v>
      </c>
      <c r="E1820" s="111">
        <f t="shared" si="658"/>
        <v>0</v>
      </c>
      <c r="F1820" s="109">
        <f t="shared" si="631"/>
        <v>1.6478699999999999</v>
      </c>
      <c r="G1820" s="109">
        <f t="shared" si="632"/>
        <v>1.6478699999999999</v>
      </c>
      <c r="H1820" s="111">
        <f t="shared" si="621"/>
        <v>0</v>
      </c>
      <c r="I1820" s="109">
        <f>'F4.2'!AB210</f>
        <v>0</v>
      </c>
      <c r="J1820" s="109">
        <f>'F4.2'!BA210</f>
        <v>0</v>
      </c>
      <c r="K1820" s="111"/>
      <c r="L1820" s="111"/>
      <c r="M1820" s="111">
        <f t="shared" si="624"/>
        <v>0</v>
      </c>
      <c r="N1820" s="111">
        <f t="shared" si="622"/>
        <v>0</v>
      </c>
    </row>
    <row r="1821" spans="1:14" ht="15.75" hidden="1" outlineLevel="1">
      <c r="A1821" s="283">
        <f t="shared" ref="A1821:E1821" si="659">A1591</f>
        <v>8</v>
      </c>
      <c r="B1821" s="283" t="str">
        <f t="shared" si="659"/>
        <v>Coal diverting chutes in CHP at 2X500MW.</v>
      </c>
      <c r="C1821" s="49">
        <f t="shared" si="659"/>
        <v>0</v>
      </c>
      <c r="D1821" s="160" t="str">
        <f t="shared" si="659"/>
        <v>-</v>
      </c>
      <c r="E1821" s="111">
        <f t="shared" si="659"/>
        <v>0</v>
      </c>
      <c r="F1821" s="109">
        <f t="shared" si="631"/>
        <v>2.218399056</v>
      </c>
      <c r="G1821" s="109">
        <f t="shared" si="632"/>
        <v>2.218399056</v>
      </c>
      <c r="H1821" s="111">
        <f t="shared" si="621"/>
        <v>0</v>
      </c>
      <c r="I1821" s="109">
        <f>'F4.2'!AB211</f>
        <v>0</v>
      </c>
      <c r="J1821" s="109">
        <f>'F4.2'!BA211</f>
        <v>0</v>
      </c>
      <c r="K1821" s="111"/>
      <c r="L1821" s="111"/>
      <c r="M1821" s="111">
        <f t="shared" si="624"/>
        <v>0</v>
      </c>
      <c r="N1821" s="111">
        <f t="shared" si="622"/>
        <v>0</v>
      </c>
    </row>
    <row r="1822" spans="1:14" ht="31.5" hidden="1" outlineLevel="1">
      <c r="A1822" s="283">
        <f t="shared" ref="A1822:E1822" si="660">A1592</f>
        <v>9</v>
      </c>
      <c r="B1822" s="283" t="str">
        <f t="shared" si="660"/>
        <v>Supply of Conveyor Pulleys with Ceramic lagging at CHP-2X500MW, BTPS, Bhusawal</v>
      </c>
      <c r="C1822" s="49">
        <f t="shared" si="660"/>
        <v>0</v>
      </c>
      <c r="D1822" s="160" t="str">
        <f t="shared" si="660"/>
        <v>-</v>
      </c>
      <c r="E1822" s="111">
        <f t="shared" si="660"/>
        <v>0</v>
      </c>
      <c r="F1822" s="109">
        <f t="shared" si="631"/>
        <v>0.58051280000000005</v>
      </c>
      <c r="G1822" s="109">
        <f t="shared" si="632"/>
        <v>0.58051280000000005</v>
      </c>
      <c r="H1822" s="111">
        <f t="shared" si="621"/>
        <v>0</v>
      </c>
      <c r="I1822" s="109">
        <f>'F4.2'!AB212</f>
        <v>0</v>
      </c>
      <c r="J1822" s="109">
        <f>'F4.2'!BA212</f>
        <v>0</v>
      </c>
      <c r="K1822" s="111"/>
      <c r="L1822" s="111"/>
      <c r="M1822" s="111">
        <f t="shared" si="624"/>
        <v>0</v>
      </c>
      <c r="N1822" s="111">
        <f t="shared" si="622"/>
        <v>0</v>
      </c>
    </row>
    <row r="1823" spans="1:14" ht="31.5" hidden="1" outlineLevel="1">
      <c r="A1823" s="283">
        <f t="shared" ref="A1823:E1823" si="661">A1593</f>
        <v>10</v>
      </c>
      <c r="B1823" s="283" t="str">
        <f t="shared" si="661"/>
        <v xml:space="preserve">Non-DPR Project Report for  Design, Supply,Erection &amp; Commissioning of High Performance Energy Chain System for Side Arm Charger at 2x500 at CHP </v>
      </c>
      <c r="C1823" s="49">
        <f t="shared" si="661"/>
        <v>0</v>
      </c>
      <c r="D1823" s="160" t="str">
        <f t="shared" si="661"/>
        <v>-</v>
      </c>
      <c r="E1823" s="111">
        <f t="shared" si="661"/>
        <v>0</v>
      </c>
      <c r="F1823" s="109">
        <f t="shared" si="631"/>
        <v>1.50150162</v>
      </c>
      <c r="G1823" s="109">
        <f t="shared" si="632"/>
        <v>1.50150162</v>
      </c>
      <c r="H1823" s="111">
        <f t="shared" si="621"/>
        <v>0</v>
      </c>
      <c r="I1823" s="109">
        <f>'F4.2'!AB213</f>
        <v>0</v>
      </c>
      <c r="J1823" s="109">
        <f>'F4.2'!BA213</f>
        <v>0</v>
      </c>
      <c r="K1823" s="111"/>
      <c r="L1823" s="111"/>
      <c r="M1823" s="111">
        <f t="shared" si="624"/>
        <v>0</v>
      </c>
      <c r="N1823" s="111">
        <f t="shared" si="622"/>
        <v>0</v>
      </c>
    </row>
    <row r="1824" spans="1:14" ht="31.5" hidden="1" outlineLevel="1">
      <c r="A1824" s="283">
        <f t="shared" ref="A1824:E1824" si="662">A1594</f>
        <v>11</v>
      </c>
      <c r="B1824" s="283" t="str">
        <f t="shared" si="662"/>
        <v>Implementation of Energy Conservation Demonstration Project in buildings of BTPS 2x500MW</v>
      </c>
      <c r="C1824" s="49">
        <f t="shared" si="662"/>
        <v>0</v>
      </c>
      <c r="D1824" s="160" t="str">
        <f t="shared" si="662"/>
        <v>-</v>
      </c>
      <c r="E1824" s="111">
        <f t="shared" si="662"/>
        <v>0</v>
      </c>
      <c r="F1824" s="109">
        <f t="shared" si="631"/>
        <v>0</v>
      </c>
      <c r="G1824" s="109">
        <f t="shared" si="632"/>
        <v>0</v>
      </c>
      <c r="H1824" s="111">
        <f t="shared" si="621"/>
        <v>0</v>
      </c>
      <c r="I1824" s="109">
        <f>'F4.2'!AB214</f>
        <v>0</v>
      </c>
      <c r="J1824" s="109">
        <f>'F4.2'!BA214</f>
        <v>0</v>
      </c>
      <c r="K1824" s="111"/>
      <c r="L1824" s="111"/>
      <c r="M1824" s="111">
        <f t="shared" si="624"/>
        <v>0</v>
      </c>
      <c r="N1824" s="111">
        <f t="shared" si="622"/>
        <v>0</v>
      </c>
    </row>
    <row r="1825" spans="1:14" ht="31.5" hidden="1" outlineLevel="1">
      <c r="A1825" s="283">
        <f t="shared" ref="A1825:E1825" si="663">A1595</f>
        <v>12</v>
      </c>
      <c r="B1825" s="283" t="str">
        <f t="shared" si="663"/>
        <v>Installation of Fire &amp; Explosion Prevention system at Bhusawal 500MW Unit-4.</v>
      </c>
      <c r="C1825" s="49">
        <f t="shared" si="663"/>
        <v>0</v>
      </c>
      <c r="D1825" s="160" t="str">
        <f t="shared" si="663"/>
        <v>-</v>
      </c>
      <c r="E1825" s="111">
        <f t="shared" si="663"/>
        <v>0</v>
      </c>
      <c r="F1825" s="109">
        <f t="shared" si="631"/>
        <v>2.4539</v>
      </c>
      <c r="G1825" s="109">
        <f t="shared" si="632"/>
        <v>2.4539</v>
      </c>
      <c r="H1825" s="111">
        <f t="shared" si="621"/>
        <v>0</v>
      </c>
      <c r="I1825" s="109">
        <f>'F4.2'!AB215</f>
        <v>0</v>
      </c>
      <c r="J1825" s="109">
        <f>'F4.2'!BA215</f>
        <v>0</v>
      </c>
      <c r="K1825" s="111"/>
      <c r="L1825" s="111"/>
      <c r="M1825" s="111">
        <f t="shared" si="624"/>
        <v>0</v>
      </c>
      <c r="N1825" s="111">
        <f t="shared" si="622"/>
        <v>0</v>
      </c>
    </row>
    <row r="1826" spans="1:14" ht="15.75" hidden="1" outlineLevel="1">
      <c r="A1826" s="283">
        <f t="shared" ref="A1826:E1826" si="664">A1596</f>
        <v>13</v>
      </c>
      <c r="B1826" s="283" t="str">
        <f t="shared" si="664"/>
        <v>Fixtures &amp; Fitting (10801)</v>
      </c>
      <c r="C1826" s="49">
        <f t="shared" si="664"/>
        <v>0</v>
      </c>
      <c r="D1826" s="160" t="str">
        <f t="shared" si="664"/>
        <v>-</v>
      </c>
      <c r="E1826" s="111">
        <f t="shared" si="664"/>
        <v>0</v>
      </c>
      <c r="F1826" s="109">
        <f t="shared" si="631"/>
        <v>0.21333523199999999</v>
      </c>
      <c r="G1826" s="109">
        <f t="shared" si="632"/>
        <v>0.21333523199999999</v>
      </c>
      <c r="H1826" s="111">
        <f t="shared" si="621"/>
        <v>0</v>
      </c>
      <c r="I1826" s="109">
        <f>'F4.2'!AB216</f>
        <v>0</v>
      </c>
      <c r="J1826" s="109">
        <f>'F4.2'!BA216</f>
        <v>0</v>
      </c>
      <c r="K1826" s="111"/>
      <c r="L1826" s="111"/>
      <c r="M1826" s="111">
        <f t="shared" si="624"/>
        <v>0</v>
      </c>
      <c r="N1826" s="111">
        <f t="shared" si="622"/>
        <v>0</v>
      </c>
    </row>
    <row r="1827" spans="1:14" ht="15.75" hidden="1" outlineLevel="1">
      <c r="A1827" s="283">
        <f t="shared" ref="A1827:E1827" si="665">A1597</f>
        <v>14</v>
      </c>
      <c r="B1827" s="283" t="str">
        <f t="shared" si="665"/>
        <v>Office equpment (10901)</v>
      </c>
      <c r="C1827" s="49">
        <f t="shared" si="665"/>
        <v>0</v>
      </c>
      <c r="D1827" s="160" t="str">
        <f t="shared" si="665"/>
        <v>-</v>
      </c>
      <c r="E1827" s="111">
        <f t="shared" si="665"/>
        <v>0</v>
      </c>
      <c r="F1827" s="109">
        <f t="shared" si="631"/>
        <v>0.22996406</v>
      </c>
      <c r="G1827" s="109">
        <f t="shared" si="632"/>
        <v>0.22996406</v>
      </c>
      <c r="H1827" s="111">
        <f t="shared" si="621"/>
        <v>0</v>
      </c>
      <c r="I1827" s="109">
        <f>'F4.2'!AB217</f>
        <v>0</v>
      </c>
      <c r="J1827" s="109">
        <f>'F4.2'!BA217</f>
        <v>0</v>
      </c>
      <c r="K1827" s="111"/>
      <c r="L1827" s="111"/>
      <c r="M1827" s="111">
        <f t="shared" si="624"/>
        <v>0</v>
      </c>
      <c r="N1827" s="111">
        <f t="shared" si="622"/>
        <v>0</v>
      </c>
    </row>
    <row r="1828" spans="1:14" ht="15.75" hidden="1" outlineLevel="1">
      <c r="A1828" s="283">
        <f t="shared" ref="A1828:E1837" si="666">A1598</f>
        <v>15</v>
      </c>
      <c r="B1828" s="283" t="str">
        <f t="shared" si="666"/>
        <v>150 W &amp; 40 W LED FIXTURES AT TG HOUSE BUILDING 2X500MW</v>
      </c>
      <c r="C1828" s="49">
        <f t="shared" si="666"/>
        <v>0</v>
      </c>
      <c r="D1828" s="160" t="str">
        <f t="shared" si="666"/>
        <v>-</v>
      </c>
      <c r="E1828" s="111">
        <f t="shared" si="666"/>
        <v>0</v>
      </c>
      <c r="F1828" s="109">
        <f t="shared" ref="F1828:F1844" si="667">F1598+I1598</f>
        <v>0.5280705</v>
      </c>
      <c r="G1828" s="109">
        <f t="shared" ref="G1828:G1844" si="668">G1598+M1598</f>
        <v>0.2780705</v>
      </c>
      <c r="H1828" s="111">
        <f t="shared" si="621"/>
        <v>0.25</v>
      </c>
      <c r="I1828" s="109">
        <f>'F4.2'!AB218</f>
        <v>0</v>
      </c>
      <c r="J1828" s="109">
        <f>'F4.2'!BA218</f>
        <v>0</v>
      </c>
      <c r="K1828" s="111"/>
      <c r="L1828" s="111"/>
      <c r="M1828" s="111">
        <f t="shared" si="624"/>
        <v>0</v>
      </c>
      <c r="N1828" s="111">
        <f t="shared" si="622"/>
        <v>0.25</v>
      </c>
    </row>
    <row r="1829" spans="1:14" ht="15.75" hidden="1" outlineLevel="1">
      <c r="A1829" s="283">
        <f t="shared" si="666"/>
        <v>16</v>
      </c>
      <c r="B1829" s="283" t="str">
        <f t="shared" si="666"/>
        <v>JUMBO DEESERT AIR COOLERS FOR POWER TRANSFORERS</v>
      </c>
      <c r="C1829" s="49">
        <f t="shared" si="666"/>
        <v>0</v>
      </c>
      <c r="D1829" s="160" t="str">
        <f t="shared" si="666"/>
        <v>-</v>
      </c>
      <c r="E1829" s="111">
        <f t="shared" si="666"/>
        <v>0</v>
      </c>
      <c r="F1829" s="109">
        <f t="shared" si="667"/>
        <v>0.1014328</v>
      </c>
      <c r="G1829" s="109">
        <f t="shared" si="668"/>
        <v>0.1014328</v>
      </c>
      <c r="H1829" s="111">
        <f t="shared" si="621"/>
        <v>0</v>
      </c>
      <c r="I1829" s="109">
        <f>'F4.2'!AB219</f>
        <v>0</v>
      </c>
      <c r="J1829" s="109">
        <f>'F4.2'!BA219</f>
        <v>0</v>
      </c>
      <c r="K1829" s="111"/>
      <c r="L1829" s="111"/>
      <c r="M1829" s="111">
        <f t="shared" si="624"/>
        <v>0</v>
      </c>
      <c r="N1829" s="111">
        <f t="shared" si="622"/>
        <v>0</v>
      </c>
    </row>
    <row r="1830" spans="1:14" ht="15.75" hidden="1" outlineLevel="1">
      <c r="A1830" s="283">
        <f t="shared" si="666"/>
        <v>17</v>
      </c>
      <c r="B1830" s="283" t="str">
        <f t="shared" si="666"/>
        <v>GEN ASSET (ALMIRAH,TABLE &amp; CHAIR) (10801)</v>
      </c>
      <c r="C1830" s="49">
        <f t="shared" si="666"/>
        <v>0</v>
      </c>
      <c r="D1830" s="160" t="str">
        <f t="shared" si="666"/>
        <v>-</v>
      </c>
      <c r="E1830" s="111">
        <f t="shared" si="666"/>
        <v>0</v>
      </c>
      <c r="F1830" s="109">
        <f t="shared" si="667"/>
        <v>0.23453750000000001</v>
      </c>
      <c r="G1830" s="109">
        <f t="shared" si="668"/>
        <v>0.23453750000000001</v>
      </c>
      <c r="H1830" s="111">
        <f t="shared" si="621"/>
        <v>0</v>
      </c>
      <c r="I1830" s="109">
        <f>'F4.2'!AB220</f>
        <v>0</v>
      </c>
      <c r="J1830" s="109">
        <f>'F4.2'!BA220</f>
        <v>0</v>
      </c>
      <c r="K1830" s="111"/>
      <c r="L1830" s="111"/>
      <c r="M1830" s="111">
        <f t="shared" si="624"/>
        <v>0</v>
      </c>
      <c r="N1830" s="111">
        <f t="shared" si="622"/>
        <v>0</v>
      </c>
    </row>
    <row r="1831" spans="1:14" ht="15.75" hidden="1" outlineLevel="1">
      <c r="A1831" s="283">
        <f t="shared" si="666"/>
        <v>18</v>
      </c>
      <c r="B1831" s="283" t="str">
        <f t="shared" si="666"/>
        <v>LAPTOP, 50 INCH TV,PRINTER,PROJECTOR,DESKTOP,UPS &amp; ETS. (10901)</v>
      </c>
      <c r="C1831" s="49">
        <f t="shared" si="666"/>
        <v>0</v>
      </c>
      <c r="D1831" s="160" t="str">
        <f t="shared" si="666"/>
        <v>-</v>
      </c>
      <c r="E1831" s="111">
        <f t="shared" si="666"/>
        <v>0</v>
      </c>
      <c r="F1831" s="109">
        <f t="shared" si="667"/>
        <v>0.55035469999999997</v>
      </c>
      <c r="G1831" s="109">
        <f t="shared" si="668"/>
        <v>0.55035469999999997</v>
      </c>
      <c r="H1831" s="111">
        <f t="shared" si="621"/>
        <v>0</v>
      </c>
      <c r="I1831" s="109">
        <f>'F4.2'!AB221</f>
        <v>0</v>
      </c>
      <c r="J1831" s="109">
        <f>'F4.2'!BA221</f>
        <v>0</v>
      </c>
      <c r="K1831" s="111"/>
      <c r="L1831" s="111"/>
      <c r="M1831" s="111">
        <f t="shared" si="624"/>
        <v>0</v>
      </c>
      <c r="N1831" s="111">
        <f t="shared" si="622"/>
        <v>0</v>
      </c>
    </row>
    <row r="1832" spans="1:14" ht="15.75" hidden="1" outlineLevel="1">
      <c r="A1832" s="283">
        <f t="shared" si="666"/>
        <v>19</v>
      </c>
      <c r="B1832" s="283" t="str">
        <f t="shared" si="666"/>
        <v>RESTAURANT EQUIP COMPOSTING MACHINE</v>
      </c>
      <c r="C1832" s="49">
        <f t="shared" si="666"/>
        <v>0</v>
      </c>
      <c r="D1832" s="160" t="str">
        <f t="shared" si="666"/>
        <v>-</v>
      </c>
      <c r="E1832" s="111">
        <f t="shared" si="666"/>
        <v>0</v>
      </c>
      <c r="F1832" s="109">
        <f t="shared" si="667"/>
        <v>5.0490047999999996E-2</v>
      </c>
      <c r="G1832" s="109">
        <f t="shared" si="668"/>
        <v>5.0490047999999996E-2</v>
      </c>
      <c r="H1832" s="111">
        <f t="shared" ref="H1832:H1844" si="669">F1832-G1832</f>
        <v>0</v>
      </c>
      <c r="I1832" s="109">
        <f>'F4.2'!AB222</f>
        <v>0</v>
      </c>
      <c r="J1832" s="109">
        <f>'F4.2'!BA222</f>
        <v>0</v>
      </c>
      <c r="K1832" s="111"/>
      <c r="L1832" s="111"/>
      <c r="M1832" s="111">
        <f t="shared" si="624"/>
        <v>0</v>
      </c>
      <c r="N1832" s="111"/>
    </row>
    <row r="1833" spans="1:14" ht="15.75" hidden="1" outlineLevel="1">
      <c r="A1833" s="283">
        <f t="shared" si="666"/>
        <v>20</v>
      </c>
      <c r="B1833" s="283" t="str">
        <f t="shared" si="666"/>
        <v>OFFICE TABLE,STORGE RACK,FAN</v>
      </c>
      <c r="C1833" s="49">
        <f t="shared" si="666"/>
        <v>0</v>
      </c>
      <c r="D1833" s="160" t="str">
        <f t="shared" si="666"/>
        <v>-</v>
      </c>
      <c r="E1833" s="111">
        <f t="shared" si="666"/>
        <v>0</v>
      </c>
      <c r="F1833" s="109">
        <f t="shared" si="667"/>
        <v>0.57868969999999997</v>
      </c>
      <c r="G1833" s="109">
        <f t="shared" si="668"/>
        <v>0.57868969999999997</v>
      </c>
      <c r="H1833" s="111">
        <f t="shared" si="669"/>
        <v>0</v>
      </c>
      <c r="I1833" s="109">
        <f>'F4.2'!AB223</f>
        <v>0</v>
      </c>
      <c r="J1833" s="109">
        <f>'F4.2'!BA223</f>
        <v>0</v>
      </c>
      <c r="K1833" s="111"/>
      <c r="L1833" s="111"/>
      <c r="M1833" s="111">
        <f t="shared" ref="M1833:M1844" si="670">SUM(J1833:L1833)</f>
        <v>0</v>
      </c>
      <c r="N1833" s="111"/>
    </row>
    <row r="1834" spans="1:14" ht="15.75" hidden="1" outlineLevel="1">
      <c r="A1834" s="283">
        <f t="shared" si="666"/>
        <v>21</v>
      </c>
      <c r="B1834" s="283" t="str">
        <f t="shared" si="666"/>
        <v>CAMERAS</v>
      </c>
      <c r="C1834" s="49">
        <f t="shared" si="666"/>
        <v>0</v>
      </c>
      <c r="D1834" s="160" t="str">
        <f t="shared" si="666"/>
        <v>-</v>
      </c>
      <c r="E1834" s="111">
        <f t="shared" si="666"/>
        <v>0</v>
      </c>
      <c r="F1834" s="109">
        <f t="shared" si="667"/>
        <v>3.8467899999999999E-2</v>
      </c>
      <c r="G1834" s="109">
        <f t="shared" si="668"/>
        <v>3.8467899999999999E-2</v>
      </c>
      <c r="H1834" s="111">
        <f t="shared" si="669"/>
        <v>0</v>
      </c>
      <c r="I1834" s="109">
        <f>'F4.2'!AB224</f>
        <v>0</v>
      </c>
      <c r="J1834" s="109">
        <f>'F4.2'!BA224</f>
        <v>0</v>
      </c>
      <c r="K1834" s="111"/>
      <c r="L1834" s="111"/>
      <c r="M1834" s="111">
        <f t="shared" si="670"/>
        <v>0</v>
      </c>
      <c r="N1834" s="111"/>
    </row>
    <row r="1835" spans="1:14" ht="15.75" hidden="1" outlineLevel="1">
      <c r="A1835" s="283">
        <f t="shared" si="666"/>
        <v>22</v>
      </c>
      <c r="B1835" s="283" t="str">
        <f t="shared" si="666"/>
        <v>VELHALA ASH BUND RD WORK</v>
      </c>
      <c r="C1835" s="49">
        <f t="shared" si="666"/>
        <v>0</v>
      </c>
      <c r="D1835" s="160" t="str">
        <f t="shared" si="666"/>
        <v>-</v>
      </c>
      <c r="E1835" s="111">
        <f t="shared" si="666"/>
        <v>0</v>
      </c>
      <c r="F1835" s="109">
        <f t="shared" si="667"/>
        <v>2.4644665859999999</v>
      </c>
      <c r="G1835" s="109">
        <f t="shared" si="668"/>
        <v>2.4644665859999999</v>
      </c>
      <c r="H1835" s="111">
        <f t="shared" si="669"/>
        <v>0</v>
      </c>
      <c r="I1835" s="109">
        <f>'F4.2'!AB225</f>
        <v>0</v>
      </c>
      <c r="J1835" s="109">
        <f>'F4.2'!BA225</f>
        <v>0</v>
      </c>
      <c r="K1835" s="111"/>
      <c r="L1835" s="111"/>
      <c r="M1835" s="111">
        <f t="shared" si="670"/>
        <v>0</v>
      </c>
      <c r="N1835" s="111"/>
    </row>
    <row r="1836" spans="1:14" ht="15.75" hidden="1" outlineLevel="1">
      <c r="A1836" s="283">
        <f t="shared" si="666"/>
        <v>23</v>
      </c>
      <c r="B1836" s="283" t="str">
        <f t="shared" si="666"/>
        <v>CONCERETE ROAD FROM DIESEL PUMP TO 500MW FACTORY G</v>
      </c>
      <c r="C1836" s="49">
        <f t="shared" si="666"/>
        <v>0</v>
      </c>
      <c r="D1836" s="160" t="str">
        <f t="shared" si="666"/>
        <v>-</v>
      </c>
      <c r="E1836" s="111">
        <f t="shared" si="666"/>
        <v>0</v>
      </c>
      <c r="F1836" s="109">
        <f t="shared" si="667"/>
        <v>0.98448907899999993</v>
      </c>
      <c r="G1836" s="109">
        <f t="shared" si="668"/>
        <v>0.98448907899999993</v>
      </c>
      <c r="H1836" s="111">
        <f t="shared" si="669"/>
        <v>0</v>
      </c>
      <c r="I1836" s="109">
        <f>'F4.2'!AB226</f>
        <v>0</v>
      </c>
      <c r="J1836" s="109">
        <f>'F4.2'!BA226</f>
        <v>0</v>
      </c>
      <c r="K1836" s="111"/>
      <c r="L1836" s="111"/>
      <c r="M1836" s="111">
        <f t="shared" si="670"/>
        <v>0</v>
      </c>
      <c r="N1836" s="111"/>
    </row>
    <row r="1837" spans="1:14" ht="15.75" hidden="1" outlineLevel="1">
      <c r="A1837" s="283">
        <f t="shared" si="666"/>
        <v>24</v>
      </c>
      <c r="B1837" s="283" t="str">
        <f t="shared" si="666"/>
        <v>Admin Building</v>
      </c>
      <c r="C1837" s="49">
        <f t="shared" si="666"/>
        <v>0</v>
      </c>
      <c r="D1837" s="160" t="str">
        <f t="shared" si="666"/>
        <v>-</v>
      </c>
      <c r="E1837" s="111">
        <f t="shared" si="666"/>
        <v>0</v>
      </c>
      <c r="F1837" s="109">
        <f t="shared" si="667"/>
        <v>5.1749999999999997E-2</v>
      </c>
      <c r="G1837" s="109">
        <f t="shared" si="668"/>
        <v>0</v>
      </c>
      <c r="H1837" s="111">
        <f t="shared" si="669"/>
        <v>5.1749999999999997E-2</v>
      </c>
      <c r="I1837" s="109">
        <f>'F4.2'!AB227</f>
        <v>0</v>
      </c>
      <c r="J1837" s="109">
        <f>'F4.2'!BA227</f>
        <v>0</v>
      </c>
      <c r="K1837" s="111"/>
      <c r="L1837" s="111"/>
      <c r="M1837" s="111">
        <f t="shared" si="670"/>
        <v>0</v>
      </c>
      <c r="N1837" s="111"/>
    </row>
    <row r="1838" spans="1:14" ht="15.75" hidden="1" outlineLevel="1">
      <c r="A1838" s="282">
        <f t="shared" ref="A1838:E1844" si="671">A1608</f>
        <v>25</v>
      </c>
      <c r="B1838" s="282" t="str">
        <f t="shared" si="671"/>
        <v>Furniture &amp; Fixture</v>
      </c>
      <c r="C1838" s="49">
        <f t="shared" si="671"/>
        <v>0</v>
      </c>
      <c r="D1838" s="160" t="str">
        <f t="shared" si="671"/>
        <v>-</v>
      </c>
      <c r="E1838" s="111">
        <f t="shared" si="671"/>
        <v>0</v>
      </c>
      <c r="F1838" s="109">
        <f t="shared" si="667"/>
        <v>0.13712089999999999</v>
      </c>
      <c r="G1838" s="109">
        <f t="shared" si="668"/>
        <v>0.13712089999999999</v>
      </c>
      <c r="H1838" s="111">
        <f t="shared" si="669"/>
        <v>0</v>
      </c>
      <c r="I1838" s="109">
        <f>'F4.2'!AB228</f>
        <v>0</v>
      </c>
      <c r="J1838" s="109">
        <f>'F4.2'!BA228</f>
        <v>0</v>
      </c>
      <c r="K1838" s="111"/>
      <c r="L1838" s="111"/>
      <c r="M1838" s="111">
        <f t="shared" si="670"/>
        <v>0</v>
      </c>
      <c r="N1838" s="111"/>
    </row>
    <row r="1839" spans="1:14" ht="15.75" hidden="1" outlineLevel="1">
      <c r="A1839" s="282">
        <f t="shared" si="671"/>
        <v>26</v>
      </c>
      <c r="B1839" s="282" t="str">
        <f t="shared" si="671"/>
        <v>Office Equipment</v>
      </c>
      <c r="C1839" s="49">
        <f t="shared" si="671"/>
        <v>0</v>
      </c>
      <c r="D1839" s="160" t="str">
        <f t="shared" si="671"/>
        <v>-</v>
      </c>
      <c r="E1839" s="111">
        <f t="shared" si="671"/>
        <v>0</v>
      </c>
      <c r="F1839" s="109">
        <f t="shared" si="667"/>
        <v>0.14423554</v>
      </c>
      <c r="G1839" s="109">
        <f t="shared" si="668"/>
        <v>0.14423554</v>
      </c>
      <c r="H1839" s="111">
        <f t="shared" si="669"/>
        <v>0</v>
      </c>
      <c r="I1839" s="109">
        <f>'F4.2'!AB229</f>
        <v>0</v>
      </c>
      <c r="J1839" s="109">
        <f>'F4.2'!BA229</f>
        <v>0</v>
      </c>
      <c r="K1839" s="111"/>
      <c r="L1839" s="111"/>
      <c r="M1839" s="111">
        <f t="shared" si="670"/>
        <v>0</v>
      </c>
      <c r="N1839" s="111"/>
    </row>
    <row r="1840" spans="1:14" ht="15.75" hidden="1" outlineLevel="1">
      <c r="A1840" s="282">
        <f t="shared" si="671"/>
        <v>27</v>
      </c>
      <c r="B1840" s="282" t="str">
        <f t="shared" si="671"/>
        <v>Furniture &amp; Fixture</v>
      </c>
      <c r="C1840" s="49">
        <f t="shared" si="671"/>
        <v>0</v>
      </c>
      <c r="D1840" s="160" t="str">
        <f t="shared" si="671"/>
        <v>-</v>
      </c>
      <c r="E1840" s="111">
        <f t="shared" si="671"/>
        <v>0</v>
      </c>
      <c r="F1840" s="109">
        <f t="shared" si="667"/>
        <v>7.3968300000000001E-2</v>
      </c>
      <c r="G1840" s="109">
        <f t="shared" si="668"/>
        <v>7.3968300000000001E-2</v>
      </c>
      <c r="H1840" s="111">
        <f t="shared" si="669"/>
        <v>0</v>
      </c>
      <c r="I1840" s="109">
        <f>'F4.2'!AB230</f>
        <v>0</v>
      </c>
      <c r="J1840" s="109">
        <f>'F4.2'!BA230</f>
        <v>0</v>
      </c>
      <c r="K1840" s="111"/>
      <c r="L1840" s="111"/>
      <c r="M1840" s="111">
        <f t="shared" si="670"/>
        <v>0</v>
      </c>
      <c r="N1840" s="111"/>
    </row>
    <row r="1841" spans="1:14" ht="15.75" hidden="1" outlineLevel="1">
      <c r="A1841" s="282">
        <f t="shared" si="671"/>
        <v>28</v>
      </c>
      <c r="B1841" s="282" t="str">
        <f t="shared" si="671"/>
        <v>Office Equipment</v>
      </c>
      <c r="C1841" s="49">
        <f t="shared" si="671"/>
        <v>0</v>
      </c>
      <c r="D1841" s="160" t="str">
        <f t="shared" si="671"/>
        <v>-</v>
      </c>
      <c r="E1841" s="111">
        <f t="shared" si="671"/>
        <v>0</v>
      </c>
      <c r="F1841" s="109">
        <f t="shared" si="667"/>
        <v>0.15890559299999998</v>
      </c>
      <c r="G1841" s="109">
        <f t="shared" si="668"/>
        <v>0.15890559299999998</v>
      </c>
      <c r="H1841" s="111">
        <f t="shared" si="669"/>
        <v>0</v>
      </c>
      <c r="I1841" s="109">
        <f>'F4.2'!AB231</f>
        <v>0</v>
      </c>
      <c r="J1841" s="109">
        <f>'F4.2'!BA231</f>
        <v>0</v>
      </c>
      <c r="K1841" s="111"/>
      <c r="L1841" s="111"/>
      <c r="M1841" s="111">
        <f t="shared" si="670"/>
        <v>0</v>
      </c>
      <c r="N1841" s="111"/>
    </row>
    <row r="1842" spans="1:14" ht="31.5" hidden="1" outlineLevel="1">
      <c r="A1842" s="282">
        <f t="shared" si="671"/>
        <v>29</v>
      </c>
      <c r="B1842" s="282" t="str">
        <f t="shared" si="671"/>
        <v>Work of repairs of 350 KW BCWP-4B &amp; BCWP-5B motor of M/s. Torishima make at BTPS 2x500 MW</v>
      </c>
      <c r="C1842" s="49">
        <f t="shared" si="671"/>
        <v>0</v>
      </c>
      <c r="D1842" s="160" t="str">
        <f t="shared" si="671"/>
        <v>-</v>
      </c>
      <c r="E1842" s="111">
        <f t="shared" si="671"/>
        <v>0</v>
      </c>
      <c r="F1842" s="109">
        <f t="shared" si="667"/>
        <v>4.8465386759999998</v>
      </c>
      <c r="G1842" s="109">
        <f t="shared" si="668"/>
        <v>4.8465386759999998</v>
      </c>
      <c r="H1842" s="111">
        <f t="shared" si="669"/>
        <v>0</v>
      </c>
      <c r="I1842" s="109">
        <f>'F4.2'!AB232</f>
        <v>0</v>
      </c>
      <c r="J1842" s="109">
        <f>'F4.2'!BA232</f>
        <v>0</v>
      </c>
      <c r="K1842" s="111"/>
      <c r="L1842" s="111"/>
      <c r="M1842" s="111">
        <f t="shared" si="670"/>
        <v>0</v>
      </c>
      <c r="N1842" s="111"/>
    </row>
    <row r="1843" spans="1:14" ht="15.75" hidden="1" outlineLevel="1">
      <c r="A1843" s="282">
        <f t="shared" si="671"/>
        <v>30</v>
      </c>
      <c r="B1843" s="282" t="str">
        <f t="shared" si="671"/>
        <v>ABC Powder Type and Foam Type Composite Fire Extinguisher</v>
      </c>
      <c r="C1843" s="49">
        <f t="shared" si="671"/>
        <v>0</v>
      </c>
      <c r="D1843" s="160" t="str">
        <f t="shared" si="671"/>
        <v>-</v>
      </c>
      <c r="E1843" s="111">
        <f t="shared" si="671"/>
        <v>0</v>
      </c>
      <c r="F1843" s="109">
        <f t="shared" si="667"/>
        <v>0.58547995599999991</v>
      </c>
      <c r="G1843" s="109">
        <f t="shared" si="668"/>
        <v>0.58547995599999991</v>
      </c>
      <c r="H1843" s="111">
        <f t="shared" si="669"/>
        <v>0</v>
      </c>
      <c r="I1843" s="109">
        <f>'F4.2'!AB233</f>
        <v>0</v>
      </c>
      <c r="J1843" s="109">
        <f>'F4.2'!BA233</f>
        <v>0</v>
      </c>
      <c r="K1843" s="111"/>
      <c r="L1843" s="111"/>
      <c r="M1843" s="111">
        <f t="shared" si="670"/>
        <v>0</v>
      </c>
      <c r="N1843" s="111"/>
    </row>
    <row r="1844" spans="1:14" ht="16.5" hidden="1" outlineLevel="1" thickBot="1">
      <c r="A1844" s="282">
        <f t="shared" si="671"/>
        <v>31</v>
      </c>
      <c r="B1844" s="282" t="str">
        <f t="shared" si="671"/>
        <v>Withdrawal of capex from Project (LD - Passenger Lifts)</v>
      </c>
      <c r="C1844" s="49">
        <f t="shared" si="671"/>
        <v>0</v>
      </c>
      <c r="D1844" s="160" t="str">
        <f t="shared" si="671"/>
        <v>-</v>
      </c>
      <c r="E1844" s="111">
        <f t="shared" si="671"/>
        <v>0</v>
      </c>
      <c r="F1844" s="109">
        <f t="shared" si="667"/>
        <v>0</v>
      </c>
      <c r="G1844" s="109">
        <f t="shared" si="668"/>
        <v>-0.138988</v>
      </c>
      <c r="H1844" s="111">
        <f t="shared" si="669"/>
        <v>0.138988</v>
      </c>
      <c r="I1844" s="109">
        <f>'F4.2'!AB234</f>
        <v>0</v>
      </c>
      <c r="J1844" s="109">
        <f>'F4.2'!BA234</f>
        <v>0</v>
      </c>
      <c r="K1844" s="111"/>
      <c r="L1844" s="111"/>
      <c r="M1844" s="111">
        <f t="shared" si="670"/>
        <v>0</v>
      </c>
      <c r="N1844" s="111"/>
    </row>
    <row r="1845" spans="1:14" ht="16.5" collapsed="1" thickBot="1">
      <c r="A1845" s="96"/>
      <c r="B1845" s="360" t="str">
        <f>B1615</f>
        <v>Total</v>
      </c>
      <c r="C1845" s="87"/>
      <c r="D1845" s="169"/>
      <c r="E1845" s="97"/>
      <c r="F1845" s="97">
        <f>SUM(F1620:F1844)</f>
        <v>2218.4104532496599</v>
      </c>
      <c r="G1845" s="97">
        <f t="shared" ref="G1845" si="672">SUM(G1620:G1844)</f>
        <v>2042.7396935786599</v>
      </c>
      <c r="H1845" s="97">
        <f t="shared" ref="H1845" si="673">SUM(H1620:H1844)</f>
        <v>175.67075967100001</v>
      </c>
      <c r="I1845" s="97">
        <f t="shared" ref="I1845" si="674">SUM(I1620:I1844)</f>
        <v>145</v>
      </c>
      <c r="J1845" s="97">
        <f t="shared" ref="J1845" si="675">SUM(J1620:J1844)</f>
        <v>145</v>
      </c>
      <c r="K1845" s="97">
        <f t="shared" ref="K1845" si="676">SUM(K1620:K1844)</f>
        <v>0</v>
      </c>
      <c r="L1845" s="97">
        <f t="shared" ref="L1845" si="677">SUM(L1620:L1844)</f>
        <v>0</v>
      </c>
      <c r="M1845" s="97">
        <f t="shared" ref="M1845" si="678">SUM(M1620:M1844)</f>
        <v>145</v>
      </c>
      <c r="N1845" s="97">
        <f t="shared" ref="N1845" si="679">SUM(N1620:N1844)</f>
        <v>175.480021671</v>
      </c>
    </row>
  </sheetData>
  <mergeCells count="11">
    <mergeCell ref="N4:N6"/>
    <mergeCell ref="F4:F6"/>
    <mergeCell ref="G4:G6"/>
    <mergeCell ref="H4:H6"/>
    <mergeCell ref="I4:I6"/>
    <mergeCell ref="J4:M5"/>
    <mergeCell ref="A4:A6"/>
    <mergeCell ref="B4:B6"/>
    <mergeCell ref="C4:C6"/>
    <mergeCell ref="D4:D6"/>
    <mergeCell ref="E4:E6"/>
  </mergeCells>
  <conditionalFormatting sqref="C10:C234 C395:C464">
    <cfRule type="containsText" dxfId="827" priority="2203" operator="containsText" text="DPR not submitted">
      <formula>NOT(ISERROR(SEARCH("DPR not submitted",C10)))</formula>
    </cfRule>
    <cfRule type="containsText" dxfId="826" priority="2204" operator="containsText" text="Yet to be approved">
      <formula>NOT(ISERROR(SEARCH("Yet to be approved",C10)))</formula>
    </cfRule>
  </conditionalFormatting>
  <conditionalFormatting sqref="C268">
    <cfRule type="containsText" dxfId="825" priority="1407" operator="containsText" text="DPR not submitted">
      <formula>NOT(ISERROR(SEARCH("DPR not submitted",C268)))</formula>
    </cfRule>
    <cfRule type="containsText" dxfId="824" priority="1408" operator="containsText" text="Yet to be approved">
      <formula>NOT(ISERROR(SEARCH("Yet to be approved",C268)))</formula>
    </cfRule>
  </conditionalFormatting>
  <conditionalFormatting sqref="C269">
    <cfRule type="containsText" dxfId="823" priority="1405" operator="containsText" text="DPR not submitted">
      <formula>NOT(ISERROR(SEARCH("DPR not submitted",C269)))</formula>
    </cfRule>
    <cfRule type="containsText" dxfId="822" priority="1406" operator="containsText" text="Yet to be approved">
      <formula>NOT(ISERROR(SEARCH("Yet to be approved",C269)))</formula>
    </cfRule>
  </conditionalFormatting>
  <conditionalFormatting sqref="C240">
    <cfRule type="containsText" dxfId="821" priority="1403" operator="containsText" text="DPR not submitted">
      <formula>NOT(ISERROR(SEARCH("DPR not submitted",C240)))</formula>
    </cfRule>
    <cfRule type="containsText" dxfId="820" priority="1404" operator="containsText" text="Yet to be approved">
      <formula>NOT(ISERROR(SEARCH("Yet to be approved",C240)))</formula>
    </cfRule>
  </conditionalFormatting>
  <conditionalFormatting sqref="C243">
    <cfRule type="containsText" dxfId="819" priority="1401" operator="containsText" text="DPR not submitted">
      <formula>NOT(ISERROR(SEARCH("DPR not submitted",C243)))</formula>
    </cfRule>
    <cfRule type="containsText" dxfId="818" priority="1402" operator="containsText" text="Yet to be approved">
      <formula>NOT(ISERROR(SEARCH("Yet to be approved",C243)))</formula>
    </cfRule>
  </conditionalFormatting>
  <conditionalFormatting sqref="C251">
    <cfRule type="containsText" dxfId="817" priority="1399" operator="containsText" text="DPR not submitted">
      <formula>NOT(ISERROR(SEARCH("DPR not submitted",C251)))</formula>
    </cfRule>
    <cfRule type="containsText" dxfId="816" priority="1400" operator="containsText" text="Yet to be approved">
      <formula>NOT(ISERROR(SEARCH("Yet to be approved",C251)))</formula>
    </cfRule>
  </conditionalFormatting>
  <conditionalFormatting sqref="C267">
    <cfRule type="containsText" dxfId="815" priority="1409" operator="containsText" text="DPR not submitted">
      <formula>NOT(ISERROR(SEARCH("DPR not submitted",C267)))</formula>
    </cfRule>
    <cfRule type="containsText" dxfId="814" priority="1410" operator="containsText" text="Yet to be approved">
      <formula>NOT(ISERROR(SEARCH("Yet to be approved",C267)))</formula>
    </cfRule>
  </conditionalFormatting>
  <conditionalFormatting sqref="C262">
    <cfRule type="containsText" dxfId="813" priority="1417" operator="containsText" text="DPR not submitted">
      <formula>NOT(ISERROR(SEARCH("DPR not submitted",C262)))</formula>
    </cfRule>
    <cfRule type="containsText" dxfId="812" priority="1418" operator="containsText" text="Yet to be approved">
      <formula>NOT(ISERROR(SEARCH("Yet to be approved",C262)))</formula>
    </cfRule>
  </conditionalFormatting>
  <conditionalFormatting sqref="C253">
    <cfRule type="containsText" dxfId="811" priority="1397" operator="containsText" text="DPR not submitted">
      <formula>NOT(ISERROR(SEARCH("DPR not submitted",C253)))</formula>
    </cfRule>
    <cfRule type="containsText" dxfId="810" priority="1398" operator="containsText" text="Yet to be approved">
      <formula>NOT(ISERROR(SEARCH("Yet to be approved",C253)))</formula>
    </cfRule>
  </conditionalFormatting>
  <conditionalFormatting sqref="C260">
    <cfRule type="containsText" dxfId="809" priority="1395" operator="containsText" text="DPR not submitted">
      <formula>NOT(ISERROR(SEARCH("DPR not submitted",C260)))</formula>
    </cfRule>
    <cfRule type="containsText" dxfId="808" priority="1396" operator="containsText" text="Yet to be approved">
      <formula>NOT(ISERROR(SEARCH("Yet to be approved",C260)))</formula>
    </cfRule>
  </conditionalFormatting>
  <conditionalFormatting sqref="C265">
    <cfRule type="containsText" dxfId="807" priority="1393" operator="containsText" text="DPR not submitted">
      <formula>NOT(ISERROR(SEARCH("DPR not submitted",C265)))</formula>
    </cfRule>
    <cfRule type="containsText" dxfId="806" priority="1394" operator="containsText" text="Yet to be approved">
      <formula>NOT(ISERROR(SEARCH("Yet to be approved",C265)))</formula>
    </cfRule>
  </conditionalFormatting>
  <conditionalFormatting sqref="C289">
    <cfRule type="containsText" dxfId="805" priority="1381" operator="containsText" text="DPR not submitted">
      <formula>NOT(ISERROR(SEARCH("DPR not submitted",C289)))</formula>
    </cfRule>
    <cfRule type="containsText" dxfId="804" priority="1382" operator="containsText" text="Yet to be approved">
      <formula>NOT(ISERROR(SEARCH("Yet to be approved",C289)))</formula>
    </cfRule>
  </conditionalFormatting>
  <conditionalFormatting sqref="C280">
    <cfRule type="containsText" dxfId="803" priority="1385" operator="containsText" text="DPR not submitted">
      <formula>NOT(ISERROR(SEARCH("DPR not submitted",C280)))</formula>
    </cfRule>
    <cfRule type="containsText" dxfId="802" priority="1386" operator="containsText" text="Yet to be approved">
      <formula>NOT(ISERROR(SEARCH("Yet to be approved",C280)))</formula>
    </cfRule>
  </conditionalFormatting>
  <conditionalFormatting sqref="C287">
    <cfRule type="containsText" dxfId="801" priority="1383" operator="containsText" text="DPR not submitted">
      <formula>NOT(ISERROR(SEARCH("DPR not submitted",C287)))</formula>
    </cfRule>
    <cfRule type="containsText" dxfId="800" priority="1384" operator="containsText" text="Yet to be approved">
      <formula>NOT(ISERROR(SEARCH("Yet to be approved",C287)))</formula>
    </cfRule>
  </conditionalFormatting>
  <conditionalFormatting sqref="C270">
    <cfRule type="containsText" dxfId="799" priority="1391" operator="containsText" text="DPR not submitted">
      <formula>NOT(ISERROR(SEARCH("DPR not submitted",C270)))</formula>
    </cfRule>
    <cfRule type="containsText" dxfId="798" priority="1392" operator="containsText" text="Yet to be approved">
      <formula>NOT(ISERROR(SEARCH("Yet to be approved",C270)))</formula>
    </cfRule>
  </conditionalFormatting>
  <conditionalFormatting sqref="C273">
    <cfRule type="containsText" dxfId="797" priority="1389" operator="containsText" text="DPR not submitted">
      <formula>NOT(ISERROR(SEARCH("DPR not submitted",C273)))</formula>
    </cfRule>
    <cfRule type="containsText" dxfId="796" priority="1390" operator="containsText" text="Yet to be approved">
      <formula>NOT(ISERROR(SEARCH("Yet to be approved",C273)))</formula>
    </cfRule>
  </conditionalFormatting>
  <conditionalFormatting sqref="C276">
    <cfRule type="containsText" dxfId="795" priority="1387" operator="containsText" text="DPR not submitted">
      <formula>NOT(ISERROR(SEARCH("DPR not submitted",C276)))</formula>
    </cfRule>
    <cfRule type="containsText" dxfId="794" priority="1388" operator="containsText" text="Yet to be approved">
      <formula>NOT(ISERROR(SEARCH("Yet to be approved",C276)))</formula>
    </cfRule>
  </conditionalFormatting>
  <conditionalFormatting sqref="C235:C236">
    <cfRule type="containsText" dxfId="793" priority="1427" operator="containsText" text="DPR not submitted">
      <formula>NOT(ISERROR(SEARCH("DPR not submitted",C235)))</formula>
    </cfRule>
    <cfRule type="containsText" dxfId="792" priority="1428" operator="containsText" text="Yet to be approved">
      <formula>NOT(ISERROR(SEARCH("Yet to be approved",C235)))</formula>
    </cfRule>
  </conditionalFormatting>
  <conditionalFormatting sqref="C274:C275 C277:C279 C281:C286 C271:C272 C244:C250 C252 C254:C259">
    <cfRule type="containsText" dxfId="791" priority="1425" operator="containsText" text="DPR not submitted">
      <formula>NOT(ISERROR(SEARCH("DPR not submitted",C244)))</formula>
    </cfRule>
    <cfRule type="containsText" dxfId="790" priority="1426" operator="containsText" text="Yet to be approved">
      <formula>NOT(ISERROR(SEARCH("Yet to be approved",C244)))</formula>
    </cfRule>
  </conditionalFormatting>
  <conditionalFormatting sqref="C288">
    <cfRule type="containsText" dxfId="789" priority="1423" operator="containsText" text="DPR not submitted">
      <formula>NOT(ISERROR(SEARCH("DPR not submitted",C288)))</formula>
    </cfRule>
    <cfRule type="containsText" dxfId="788" priority="1424" operator="containsText" text="Yet to be approved">
      <formula>NOT(ISERROR(SEARCH("Yet to be approved",C288)))</formula>
    </cfRule>
  </conditionalFormatting>
  <conditionalFormatting sqref="C290">
    <cfRule type="containsText" dxfId="787" priority="1421" operator="containsText" text="DPR not submitted">
      <formula>NOT(ISERROR(SEARCH("DPR not submitted",C290)))</formula>
    </cfRule>
    <cfRule type="containsText" dxfId="786" priority="1422" operator="containsText" text="Yet to be approved">
      <formula>NOT(ISERROR(SEARCH("Yet to be approved",C290)))</formula>
    </cfRule>
  </conditionalFormatting>
  <conditionalFormatting sqref="C261">
    <cfRule type="containsText" dxfId="785" priority="1419" operator="containsText" text="DPR not submitted">
      <formula>NOT(ISERROR(SEARCH("DPR not submitted",C261)))</formula>
    </cfRule>
    <cfRule type="containsText" dxfId="784" priority="1420" operator="containsText" text="Yet to be approved">
      <formula>NOT(ISERROR(SEARCH("Yet to be approved",C261)))</formula>
    </cfRule>
  </conditionalFormatting>
  <conditionalFormatting sqref="C263 C241:C242">
    <cfRule type="containsText" dxfId="783" priority="1415" operator="containsText" text="DPR not submitted">
      <formula>NOT(ISERROR(SEARCH("DPR not submitted",C241)))</formula>
    </cfRule>
    <cfRule type="containsText" dxfId="782" priority="1416" operator="containsText" text="Yet to be approved">
      <formula>NOT(ISERROR(SEARCH("Yet to be approved",C241)))</formula>
    </cfRule>
  </conditionalFormatting>
  <conditionalFormatting sqref="C264">
    <cfRule type="containsText" dxfId="781" priority="1413" operator="containsText" text="DPR not submitted">
      <formula>NOT(ISERROR(SEARCH("DPR not submitted",C264)))</formula>
    </cfRule>
    <cfRule type="containsText" dxfId="780" priority="1414" operator="containsText" text="Yet to be approved">
      <formula>NOT(ISERROR(SEARCH("Yet to be approved",C264)))</formula>
    </cfRule>
  </conditionalFormatting>
  <conditionalFormatting sqref="C266">
    <cfRule type="containsText" dxfId="779" priority="1411" operator="containsText" text="DPR not submitted">
      <formula>NOT(ISERROR(SEARCH("DPR not submitted",C266)))</formula>
    </cfRule>
    <cfRule type="containsText" dxfId="778" priority="1412" operator="containsText" text="Yet to be approved">
      <formula>NOT(ISERROR(SEARCH("Yet to be approved",C266)))</formula>
    </cfRule>
  </conditionalFormatting>
  <conditionalFormatting sqref="C345">
    <cfRule type="containsText" dxfId="777" priority="1369" operator="containsText" text="DPR not submitted">
      <formula>NOT(ISERROR(SEARCH("DPR not submitted",C345)))</formula>
    </cfRule>
    <cfRule type="containsText" dxfId="776" priority="1370" operator="containsText" text="Yet to be approved">
      <formula>NOT(ISERROR(SEARCH("Yet to be approved",C345)))</formula>
    </cfRule>
  </conditionalFormatting>
  <conditionalFormatting sqref="C311:C334">
    <cfRule type="containsText" dxfId="775" priority="1331" operator="containsText" text="DPR not submitted">
      <formula>NOT(ISERROR(SEARCH("DPR not submitted",C311)))</formula>
    </cfRule>
    <cfRule type="containsText" dxfId="774" priority="1332" operator="containsText" text="Yet to be approved">
      <formula>NOT(ISERROR(SEARCH("Yet to be approved",C311)))</formula>
    </cfRule>
  </conditionalFormatting>
  <conditionalFormatting sqref="C302">
    <cfRule type="containsText" dxfId="773" priority="1373" operator="containsText" text="DPR not submitted">
      <formula>NOT(ISERROR(SEARCH("DPR not submitted",C302)))</formula>
    </cfRule>
    <cfRule type="containsText" dxfId="772" priority="1374" operator="containsText" text="Yet to be approved">
      <formula>NOT(ISERROR(SEARCH("Yet to be approved",C302)))</formula>
    </cfRule>
  </conditionalFormatting>
  <conditionalFormatting sqref="C335">
    <cfRule type="containsText" dxfId="771" priority="1371" operator="containsText" text="DPR not submitted">
      <formula>NOT(ISERROR(SEARCH("DPR not submitted",C335)))</formula>
    </cfRule>
    <cfRule type="containsText" dxfId="770" priority="1372" operator="containsText" text="Yet to be approved">
      <formula>NOT(ISERROR(SEARCH("Yet to be approved",C335)))</formula>
    </cfRule>
  </conditionalFormatting>
  <conditionalFormatting sqref="C307">
    <cfRule type="containsText" dxfId="769" priority="1337" operator="containsText" text="DPR not submitted">
      <formula>NOT(ISERROR(SEARCH("DPR not submitted",C307)))</formula>
    </cfRule>
    <cfRule type="containsText" dxfId="768" priority="1338" operator="containsText" text="Yet to be approved">
      <formula>NOT(ISERROR(SEARCH("Yet to be approved",C307)))</formula>
    </cfRule>
  </conditionalFormatting>
  <conditionalFormatting sqref="C308">
    <cfRule type="containsText" dxfId="767" priority="1335" operator="containsText" text="DPR not submitted">
      <formula>NOT(ISERROR(SEARCH("DPR not submitted",C308)))</formula>
    </cfRule>
    <cfRule type="containsText" dxfId="766" priority="1336" operator="containsText" text="Yet to be approved">
      <formula>NOT(ISERROR(SEARCH("Yet to be approved",C308)))</formula>
    </cfRule>
  </conditionalFormatting>
  <conditionalFormatting sqref="C309">
    <cfRule type="containsText" dxfId="765" priority="1333" operator="containsText" text="DPR not submitted">
      <formula>NOT(ISERROR(SEARCH("DPR not submitted",C309)))</formula>
    </cfRule>
    <cfRule type="containsText" dxfId="764" priority="1334" operator="containsText" text="Yet to be approved">
      <formula>NOT(ISERROR(SEARCH("Yet to be approved",C309)))</formula>
    </cfRule>
  </conditionalFormatting>
  <conditionalFormatting sqref="C337:C341">
    <cfRule type="containsText" dxfId="763" priority="1329" operator="containsText" text="DPR not submitted">
      <formula>NOT(ISERROR(SEARCH("DPR not submitted",C337)))</formula>
    </cfRule>
    <cfRule type="containsText" dxfId="762" priority="1330" operator="containsText" text="Yet to be approved">
      <formula>NOT(ISERROR(SEARCH("Yet to be approved",C337)))</formula>
    </cfRule>
  </conditionalFormatting>
  <conditionalFormatting sqref="C343:C344">
    <cfRule type="containsText" dxfId="761" priority="1327" operator="containsText" text="DPR not submitted">
      <formula>NOT(ISERROR(SEARCH("DPR not submitted",C343)))</formula>
    </cfRule>
    <cfRule type="containsText" dxfId="760" priority="1328" operator="containsText" text="Yet to be approved">
      <formula>NOT(ISERROR(SEARCH("Yet to be approved",C343)))</formula>
    </cfRule>
  </conditionalFormatting>
  <conditionalFormatting sqref="C291">
    <cfRule type="containsText" dxfId="759" priority="1379" operator="containsText" text="DPR not submitted">
      <formula>NOT(ISERROR(SEARCH("DPR not submitted",C291)))</formula>
    </cfRule>
    <cfRule type="containsText" dxfId="758" priority="1380" operator="containsText" text="Yet to be approved">
      <formula>NOT(ISERROR(SEARCH("Yet to be approved",C291)))</formula>
    </cfRule>
  </conditionalFormatting>
  <conditionalFormatting sqref="C295">
    <cfRule type="containsText" dxfId="757" priority="1377" operator="containsText" text="DPR not submitted">
      <formula>NOT(ISERROR(SEARCH("DPR not submitted",C295)))</formula>
    </cfRule>
    <cfRule type="containsText" dxfId="756" priority="1378" operator="containsText" text="Yet to be approved">
      <formula>NOT(ISERROR(SEARCH("Yet to be approved",C295)))</formula>
    </cfRule>
  </conditionalFormatting>
  <conditionalFormatting sqref="C297">
    <cfRule type="containsText" dxfId="755" priority="1375" operator="containsText" text="DPR not submitted">
      <formula>NOT(ISERROR(SEARCH("DPR not submitted",C297)))</formula>
    </cfRule>
    <cfRule type="containsText" dxfId="754" priority="1376" operator="containsText" text="Yet to be approved">
      <formula>NOT(ISERROR(SEARCH("Yet to be approved",C297)))</formula>
    </cfRule>
  </conditionalFormatting>
  <conditionalFormatting sqref="C305">
    <cfRule type="containsText" dxfId="753" priority="1367" operator="containsText" text="DPR not submitted">
      <formula>NOT(ISERROR(SEARCH("DPR not submitted",C305)))</formula>
    </cfRule>
    <cfRule type="containsText" dxfId="752" priority="1368" operator="containsText" text="Yet to be approved">
      <formula>NOT(ISERROR(SEARCH("Yet to be approved",C305)))</formula>
    </cfRule>
  </conditionalFormatting>
  <conditionalFormatting sqref="C310">
    <cfRule type="containsText" dxfId="751" priority="1365" operator="containsText" text="DPR not submitted">
      <formula>NOT(ISERROR(SEARCH("DPR not submitted",C310)))</formula>
    </cfRule>
    <cfRule type="containsText" dxfId="750" priority="1366" operator="containsText" text="Yet to be approved">
      <formula>NOT(ISERROR(SEARCH("Yet to be approved",C310)))</formula>
    </cfRule>
  </conditionalFormatting>
  <conditionalFormatting sqref="C336">
    <cfRule type="containsText" dxfId="749" priority="1363" operator="containsText" text="DPR not submitted">
      <formula>NOT(ISERROR(SEARCH("DPR not submitted",C336)))</formula>
    </cfRule>
    <cfRule type="containsText" dxfId="748" priority="1364" operator="containsText" text="Yet to be approved">
      <formula>NOT(ISERROR(SEARCH("Yet to be approved",C336)))</formula>
    </cfRule>
  </conditionalFormatting>
  <conditionalFormatting sqref="C342">
    <cfRule type="containsText" dxfId="747" priority="1361" operator="containsText" text="DPR not submitted">
      <formula>NOT(ISERROR(SEARCH("DPR not submitted",C342)))</formula>
    </cfRule>
    <cfRule type="containsText" dxfId="746" priority="1362" operator="containsText" text="Yet to be approved">
      <formula>NOT(ISERROR(SEARCH("Yet to be approved",C342)))</formula>
    </cfRule>
  </conditionalFormatting>
  <conditionalFormatting sqref="C352">
    <cfRule type="containsText" dxfId="745" priority="1359" operator="containsText" text="DPR not submitted">
      <formula>NOT(ISERROR(SEARCH("DPR not submitted",C352)))</formula>
    </cfRule>
    <cfRule type="containsText" dxfId="744" priority="1360" operator="containsText" text="Yet to be approved">
      <formula>NOT(ISERROR(SEARCH("Yet to be approved",C352)))</formula>
    </cfRule>
  </conditionalFormatting>
  <conditionalFormatting sqref="C356">
    <cfRule type="containsText" dxfId="743" priority="1357" operator="containsText" text="DPR not submitted">
      <formula>NOT(ISERROR(SEARCH("DPR not submitted",C356)))</formula>
    </cfRule>
    <cfRule type="containsText" dxfId="742" priority="1358" operator="containsText" text="Yet to be approved">
      <formula>NOT(ISERROR(SEARCH("Yet to be approved",C356)))</formula>
    </cfRule>
  </conditionalFormatting>
  <conditionalFormatting sqref="C368">
    <cfRule type="containsText" dxfId="741" priority="1355" operator="containsText" text="DPR not submitted">
      <formula>NOT(ISERROR(SEARCH("DPR not submitted",C368)))</formula>
    </cfRule>
    <cfRule type="containsText" dxfId="740" priority="1356" operator="containsText" text="Yet to be approved">
      <formula>NOT(ISERROR(SEARCH("Yet to be approved",C368)))</formula>
    </cfRule>
  </conditionalFormatting>
  <conditionalFormatting sqref="C378">
    <cfRule type="containsText" dxfId="739" priority="1353" operator="containsText" text="DPR not submitted">
      <formula>NOT(ISERROR(SEARCH("DPR not submitted",C378)))</formula>
    </cfRule>
    <cfRule type="containsText" dxfId="738" priority="1354" operator="containsText" text="Yet to be approved">
      <formula>NOT(ISERROR(SEARCH("Yet to be approved",C378)))</formula>
    </cfRule>
  </conditionalFormatting>
  <conditionalFormatting sqref="C384">
    <cfRule type="containsText" dxfId="737" priority="1351" operator="containsText" text="DPR not submitted">
      <formula>NOT(ISERROR(SEARCH("DPR not submitted",C384)))</formula>
    </cfRule>
    <cfRule type="containsText" dxfId="736" priority="1352" operator="containsText" text="Yet to be approved">
      <formula>NOT(ISERROR(SEARCH("Yet to be approved",C384)))</formula>
    </cfRule>
  </conditionalFormatting>
  <conditionalFormatting sqref="C386">
    <cfRule type="containsText" dxfId="735" priority="1349" operator="containsText" text="DPR not submitted">
      <formula>NOT(ISERROR(SEARCH("DPR not submitted",C386)))</formula>
    </cfRule>
    <cfRule type="containsText" dxfId="734" priority="1350" operator="containsText" text="Yet to be approved">
      <formula>NOT(ISERROR(SEARCH("Yet to be approved",C386)))</formula>
    </cfRule>
  </conditionalFormatting>
  <conditionalFormatting sqref="C388">
    <cfRule type="containsText" dxfId="733" priority="1347" operator="containsText" text="DPR not submitted">
      <formula>NOT(ISERROR(SEARCH("DPR not submitted",C388)))</formula>
    </cfRule>
    <cfRule type="containsText" dxfId="732" priority="1348" operator="containsText" text="Yet to be approved">
      <formula>NOT(ISERROR(SEARCH("Yet to be approved",C388)))</formula>
    </cfRule>
  </conditionalFormatting>
  <conditionalFormatting sqref="C391">
    <cfRule type="containsText" dxfId="731" priority="1345" operator="containsText" text="DPR not submitted">
      <formula>NOT(ISERROR(SEARCH("DPR not submitted",C391)))</formula>
    </cfRule>
    <cfRule type="containsText" dxfId="730" priority="1346" operator="containsText" text="Yet to be approved">
      <formula>NOT(ISERROR(SEARCH("Yet to be approved",C391)))</formula>
    </cfRule>
  </conditionalFormatting>
  <conditionalFormatting sqref="C394">
    <cfRule type="containsText" dxfId="729" priority="1343" operator="containsText" text="DPR not submitted">
      <formula>NOT(ISERROR(SEARCH("DPR not submitted",C394)))</formula>
    </cfRule>
    <cfRule type="containsText" dxfId="728" priority="1344" operator="containsText" text="Yet to be approved">
      <formula>NOT(ISERROR(SEARCH("Yet to be approved",C394)))</formula>
    </cfRule>
  </conditionalFormatting>
  <conditionalFormatting sqref="C306">
    <cfRule type="containsText" dxfId="727" priority="1339" operator="containsText" text="DPR not submitted">
      <formula>NOT(ISERROR(SEARCH("DPR not submitted",C306)))</formula>
    </cfRule>
    <cfRule type="containsText" dxfId="726" priority="1340" operator="containsText" text="Yet to be approved">
      <formula>NOT(ISERROR(SEARCH("Yet to be approved",C306)))</formula>
    </cfRule>
  </conditionalFormatting>
  <conditionalFormatting sqref="C346:C351">
    <cfRule type="containsText" dxfId="725" priority="1325" operator="containsText" text="DPR not submitted">
      <formula>NOT(ISERROR(SEARCH("DPR not submitted",C346)))</formula>
    </cfRule>
    <cfRule type="containsText" dxfId="724" priority="1326" operator="containsText" text="Yet to be approved">
      <formula>NOT(ISERROR(SEARCH("Yet to be approved",C346)))</formula>
    </cfRule>
  </conditionalFormatting>
  <conditionalFormatting sqref="C353:C355">
    <cfRule type="containsText" dxfId="723" priority="1323" operator="containsText" text="DPR not submitted">
      <formula>NOT(ISERROR(SEARCH("DPR not submitted",C353)))</formula>
    </cfRule>
    <cfRule type="containsText" dxfId="722" priority="1324" operator="containsText" text="Yet to be approved">
      <formula>NOT(ISERROR(SEARCH("Yet to be approved",C353)))</formula>
    </cfRule>
  </conditionalFormatting>
  <conditionalFormatting sqref="C357:C367">
    <cfRule type="containsText" dxfId="721" priority="1321" operator="containsText" text="DPR not submitted">
      <formula>NOT(ISERROR(SEARCH("DPR not submitted",C357)))</formula>
    </cfRule>
    <cfRule type="containsText" dxfId="720" priority="1322" operator="containsText" text="Yet to be approved">
      <formula>NOT(ISERROR(SEARCH("Yet to be approved",C357)))</formula>
    </cfRule>
  </conditionalFormatting>
  <conditionalFormatting sqref="C369:C377">
    <cfRule type="containsText" dxfId="719" priority="1319" operator="containsText" text="DPR not submitted">
      <formula>NOT(ISERROR(SEARCH("DPR not submitted",C369)))</formula>
    </cfRule>
    <cfRule type="containsText" dxfId="718" priority="1320" operator="containsText" text="Yet to be approved">
      <formula>NOT(ISERROR(SEARCH("Yet to be approved",C369)))</formula>
    </cfRule>
  </conditionalFormatting>
  <conditionalFormatting sqref="C379:C383">
    <cfRule type="containsText" dxfId="717" priority="1317" operator="containsText" text="DPR not submitted">
      <formula>NOT(ISERROR(SEARCH("DPR not submitted",C379)))</formula>
    </cfRule>
    <cfRule type="containsText" dxfId="716" priority="1318" operator="containsText" text="Yet to be approved">
      <formula>NOT(ISERROR(SEARCH("Yet to be approved",C379)))</formula>
    </cfRule>
  </conditionalFormatting>
  <conditionalFormatting sqref="C385">
    <cfRule type="containsText" dxfId="715" priority="1315" operator="containsText" text="DPR not submitted">
      <formula>NOT(ISERROR(SEARCH("DPR not submitted",C385)))</formula>
    </cfRule>
    <cfRule type="containsText" dxfId="714" priority="1316" operator="containsText" text="Yet to be approved">
      <formula>NOT(ISERROR(SEARCH("Yet to be approved",C385)))</formula>
    </cfRule>
  </conditionalFormatting>
  <conditionalFormatting sqref="C387">
    <cfRule type="containsText" dxfId="713" priority="1313" operator="containsText" text="DPR not submitted">
      <formula>NOT(ISERROR(SEARCH("DPR not submitted",C387)))</formula>
    </cfRule>
    <cfRule type="containsText" dxfId="712" priority="1314" operator="containsText" text="Yet to be approved">
      <formula>NOT(ISERROR(SEARCH("Yet to be approved",C387)))</formula>
    </cfRule>
  </conditionalFormatting>
  <conditionalFormatting sqref="C389:C390">
    <cfRule type="containsText" dxfId="711" priority="1311" operator="containsText" text="DPR not submitted">
      <formula>NOT(ISERROR(SEARCH("DPR not submitted",C389)))</formula>
    </cfRule>
    <cfRule type="containsText" dxfId="710" priority="1312" operator="containsText" text="Yet to be approved">
      <formula>NOT(ISERROR(SEARCH("Yet to be approved",C389)))</formula>
    </cfRule>
  </conditionalFormatting>
  <conditionalFormatting sqref="C392:C393">
    <cfRule type="containsText" dxfId="709" priority="1309" operator="containsText" text="DPR not submitted">
      <formula>NOT(ISERROR(SEARCH("DPR not submitted",C392)))</formula>
    </cfRule>
    <cfRule type="containsText" dxfId="708" priority="1310" operator="containsText" text="Yet to be approved">
      <formula>NOT(ISERROR(SEARCH("Yet to be approved",C392)))</formula>
    </cfRule>
  </conditionalFormatting>
  <conditionalFormatting sqref="C625:C694">
    <cfRule type="containsText" dxfId="707" priority="825" operator="containsText" text="DPR not submitted">
      <formula>NOT(ISERROR(SEARCH("DPR not submitted",C625)))</formula>
    </cfRule>
    <cfRule type="containsText" dxfId="706" priority="826" operator="containsText" text="Yet to be approved">
      <formula>NOT(ISERROR(SEARCH("Yet to be approved",C625)))</formula>
    </cfRule>
  </conditionalFormatting>
  <conditionalFormatting sqref="C498">
    <cfRule type="containsText" dxfId="705" priority="805" operator="containsText" text="DPR not submitted">
      <formula>NOT(ISERROR(SEARCH("DPR not submitted",C498)))</formula>
    </cfRule>
    <cfRule type="containsText" dxfId="704" priority="806" operator="containsText" text="Yet to be approved">
      <formula>NOT(ISERROR(SEARCH("Yet to be approved",C498)))</formula>
    </cfRule>
  </conditionalFormatting>
  <conditionalFormatting sqref="C499">
    <cfRule type="containsText" dxfId="703" priority="803" operator="containsText" text="DPR not submitted">
      <formula>NOT(ISERROR(SEARCH("DPR not submitted",C499)))</formula>
    </cfRule>
    <cfRule type="containsText" dxfId="702" priority="804" operator="containsText" text="Yet to be approved">
      <formula>NOT(ISERROR(SEARCH("Yet to be approved",C499)))</formula>
    </cfRule>
  </conditionalFormatting>
  <conditionalFormatting sqref="C470">
    <cfRule type="containsText" dxfId="701" priority="801" operator="containsText" text="DPR not submitted">
      <formula>NOT(ISERROR(SEARCH("DPR not submitted",C470)))</formula>
    </cfRule>
    <cfRule type="containsText" dxfId="700" priority="802" operator="containsText" text="Yet to be approved">
      <formula>NOT(ISERROR(SEARCH("Yet to be approved",C470)))</formula>
    </cfRule>
  </conditionalFormatting>
  <conditionalFormatting sqref="C473">
    <cfRule type="containsText" dxfId="699" priority="799" operator="containsText" text="DPR not submitted">
      <formula>NOT(ISERROR(SEARCH("DPR not submitted",C473)))</formula>
    </cfRule>
    <cfRule type="containsText" dxfId="698" priority="800" operator="containsText" text="Yet to be approved">
      <formula>NOT(ISERROR(SEARCH("Yet to be approved",C473)))</formula>
    </cfRule>
  </conditionalFormatting>
  <conditionalFormatting sqref="C481">
    <cfRule type="containsText" dxfId="697" priority="797" operator="containsText" text="DPR not submitted">
      <formula>NOT(ISERROR(SEARCH("DPR not submitted",C481)))</formula>
    </cfRule>
    <cfRule type="containsText" dxfId="696" priority="798" operator="containsText" text="Yet to be approved">
      <formula>NOT(ISERROR(SEARCH("Yet to be approved",C481)))</formula>
    </cfRule>
  </conditionalFormatting>
  <conditionalFormatting sqref="C497">
    <cfRule type="containsText" dxfId="695" priority="807" operator="containsText" text="DPR not submitted">
      <formula>NOT(ISERROR(SEARCH("DPR not submitted",C497)))</formula>
    </cfRule>
    <cfRule type="containsText" dxfId="694" priority="808" operator="containsText" text="Yet to be approved">
      <formula>NOT(ISERROR(SEARCH("Yet to be approved",C497)))</formula>
    </cfRule>
  </conditionalFormatting>
  <conditionalFormatting sqref="C492">
    <cfRule type="containsText" dxfId="693" priority="815" operator="containsText" text="DPR not submitted">
      <formula>NOT(ISERROR(SEARCH("DPR not submitted",C492)))</formula>
    </cfRule>
    <cfRule type="containsText" dxfId="692" priority="816" operator="containsText" text="Yet to be approved">
      <formula>NOT(ISERROR(SEARCH("Yet to be approved",C492)))</formula>
    </cfRule>
  </conditionalFormatting>
  <conditionalFormatting sqref="C483">
    <cfRule type="containsText" dxfId="691" priority="795" operator="containsText" text="DPR not submitted">
      <formula>NOT(ISERROR(SEARCH("DPR not submitted",C483)))</formula>
    </cfRule>
    <cfRule type="containsText" dxfId="690" priority="796" operator="containsText" text="Yet to be approved">
      <formula>NOT(ISERROR(SEARCH("Yet to be approved",C483)))</formula>
    </cfRule>
  </conditionalFormatting>
  <conditionalFormatting sqref="C490">
    <cfRule type="containsText" dxfId="689" priority="793" operator="containsText" text="DPR not submitted">
      <formula>NOT(ISERROR(SEARCH("DPR not submitted",C490)))</formula>
    </cfRule>
    <cfRule type="containsText" dxfId="688" priority="794" operator="containsText" text="Yet to be approved">
      <formula>NOT(ISERROR(SEARCH("Yet to be approved",C490)))</formula>
    </cfRule>
  </conditionalFormatting>
  <conditionalFormatting sqref="C495">
    <cfRule type="containsText" dxfId="687" priority="791" operator="containsText" text="DPR not submitted">
      <formula>NOT(ISERROR(SEARCH("DPR not submitted",C495)))</formula>
    </cfRule>
    <cfRule type="containsText" dxfId="686" priority="792" operator="containsText" text="Yet to be approved">
      <formula>NOT(ISERROR(SEARCH("Yet to be approved",C495)))</formula>
    </cfRule>
  </conditionalFormatting>
  <conditionalFormatting sqref="C519">
    <cfRule type="containsText" dxfId="685" priority="779" operator="containsText" text="DPR not submitted">
      <formula>NOT(ISERROR(SEARCH("DPR not submitted",C519)))</formula>
    </cfRule>
    <cfRule type="containsText" dxfId="684" priority="780" operator="containsText" text="Yet to be approved">
      <formula>NOT(ISERROR(SEARCH("Yet to be approved",C519)))</formula>
    </cfRule>
  </conditionalFormatting>
  <conditionalFormatting sqref="C510">
    <cfRule type="containsText" dxfId="683" priority="783" operator="containsText" text="DPR not submitted">
      <formula>NOT(ISERROR(SEARCH("DPR not submitted",C510)))</formula>
    </cfRule>
    <cfRule type="containsText" dxfId="682" priority="784" operator="containsText" text="Yet to be approved">
      <formula>NOT(ISERROR(SEARCH("Yet to be approved",C510)))</formula>
    </cfRule>
  </conditionalFormatting>
  <conditionalFormatting sqref="C517">
    <cfRule type="containsText" dxfId="681" priority="781" operator="containsText" text="DPR not submitted">
      <formula>NOT(ISERROR(SEARCH("DPR not submitted",C517)))</formula>
    </cfRule>
    <cfRule type="containsText" dxfId="680" priority="782" operator="containsText" text="Yet to be approved">
      <formula>NOT(ISERROR(SEARCH("Yet to be approved",C517)))</formula>
    </cfRule>
  </conditionalFormatting>
  <conditionalFormatting sqref="C500">
    <cfRule type="containsText" dxfId="679" priority="789" operator="containsText" text="DPR not submitted">
      <formula>NOT(ISERROR(SEARCH("DPR not submitted",C500)))</formula>
    </cfRule>
    <cfRule type="containsText" dxfId="678" priority="790" operator="containsText" text="Yet to be approved">
      <formula>NOT(ISERROR(SEARCH("Yet to be approved",C500)))</formula>
    </cfRule>
  </conditionalFormatting>
  <conditionalFormatting sqref="C503">
    <cfRule type="containsText" dxfId="677" priority="787" operator="containsText" text="DPR not submitted">
      <formula>NOT(ISERROR(SEARCH("DPR not submitted",C503)))</formula>
    </cfRule>
    <cfRule type="containsText" dxfId="676" priority="788" operator="containsText" text="Yet to be approved">
      <formula>NOT(ISERROR(SEARCH("Yet to be approved",C503)))</formula>
    </cfRule>
  </conditionalFormatting>
  <conditionalFormatting sqref="C506">
    <cfRule type="containsText" dxfId="675" priority="785" operator="containsText" text="DPR not submitted">
      <formula>NOT(ISERROR(SEARCH("DPR not submitted",C506)))</formula>
    </cfRule>
    <cfRule type="containsText" dxfId="674" priority="786" operator="containsText" text="Yet to be approved">
      <formula>NOT(ISERROR(SEARCH("Yet to be approved",C506)))</formula>
    </cfRule>
  </conditionalFormatting>
  <conditionalFormatting sqref="C504:C505 C507:C509 C511:C516 C501:C502 C474:C480 C482 C484:C489">
    <cfRule type="containsText" dxfId="673" priority="823" operator="containsText" text="DPR not submitted">
      <formula>NOT(ISERROR(SEARCH("DPR not submitted",C474)))</formula>
    </cfRule>
    <cfRule type="containsText" dxfId="672" priority="824" operator="containsText" text="Yet to be approved">
      <formula>NOT(ISERROR(SEARCH("Yet to be approved",C474)))</formula>
    </cfRule>
  </conditionalFormatting>
  <conditionalFormatting sqref="C518">
    <cfRule type="containsText" dxfId="671" priority="821" operator="containsText" text="DPR not submitted">
      <formula>NOT(ISERROR(SEARCH("DPR not submitted",C518)))</formula>
    </cfRule>
    <cfRule type="containsText" dxfId="670" priority="822" operator="containsText" text="Yet to be approved">
      <formula>NOT(ISERROR(SEARCH("Yet to be approved",C518)))</formula>
    </cfRule>
  </conditionalFormatting>
  <conditionalFormatting sqref="C520">
    <cfRule type="containsText" dxfId="669" priority="819" operator="containsText" text="DPR not submitted">
      <formula>NOT(ISERROR(SEARCH("DPR not submitted",C520)))</formula>
    </cfRule>
    <cfRule type="containsText" dxfId="668" priority="820" operator="containsText" text="Yet to be approved">
      <formula>NOT(ISERROR(SEARCH("Yet to be approved",C520)))</formula>
    </cfRule>
  </conditionalFormatting>
  <conditionalFormatting sqref="C491">
    <cfRule type="containsText" dxfId="667" priority="817" operator="containsText" text="DPR not submitted">
      <formula>NOT(ISERROR(SEARCH("DPR not submitted",C491)))</formula>
    </cfRule>
    <cfRule type="containsText" dxfId="666" priority="818" operator="containsText" text="Yet to be approved">
      <formula>NOT(ISERROR(SEARCH("Yet to be approved",C491)))</formula>
    </cfRule>
  </conditionalFormatting>
  <conditionalFormatting sqref="C493 C471:C472">
    <cfRule type="containsText" dxfId="665" priority="813" operator="containsText" text="DPR not submitted">
      <formula>NOT(ISERROR(SEARCH("DPR not submitted",C471)))</formula>
    </cfRule>
    <cfRule type="containsText" dxfId="664" priority="814" operator="containsText" text="Yet to be approved">
      <formula>NOT(ISERROR(SEARCH("Yet to be approved",C471)))</formula>
    </cfRule>
  </conditionalFormatting>
  <conditionalFormatting sqref="C494">
    <cfRule type="containsText" dxfId="663" priority="811" operator="containsText" text="DPR not submitted">
      <formula>NOT(ISERROR(SEARCH("DPR not submitted",C494)))</formula>
    </cfRule>
    <cfRule type="containsText" dxfId="662" priority="812" operator="containsText" text="Yet to be approved">
      <formula>NOT(ISERROR(SEARCH("Yet to be approved",C494)))</formula>
    </cfRule>
  </conditionalFormatting>
  <conditionalFormatting sqref="C496">
    <cfRule type="containsText" dxfId="661" priority="809" operator="containsText" text="DPR not submitted">
      <formula>NOT(ISERROR(SEARCH("DPR not submitted",C496)))</formula>
    </cfRule>
    <cfRule type="containsText" dxfId="660" priority="810" operator="containsText" text="Yet to be approved">
      <formula>NOT(ISERROR(SEARCH("Yet to be approved",C496)))</formula>
    </cfRule>
  </conditionalFormatting>
  <conditionalFormatting sqref="C575">
    <cfRule type="containsText" dxfId="659" priority="767" operator="containsText" text="DPR not submitted">
      <formula>NOT(ISERROR(SEARCH("DPR not submitted",C575)))</formula>
    </cfRule>
    <cfRule type="containsText" dxfId="658" priority="768" operator="containsText" text="Yet to be approved">
      <formula>NOT(ISERROR(SEARCH("Yet to be approved",C575)))</formula>
    </cfRule>
  </conditionalFormatting>
  <conditionalFormatting sqref="C541:C564">
    <cfRule type="containsText" dxfId="657" priority="731" operator="containsText" text="DPR not submitted">
      <formula>NOT(ISERROR(SEARCH("DPR not submitted",C541)))</formula>
    </cfRule>
    <cfRule type="containsText" dxfId="656" priority="732" operator="containsText" text="Yet to be approved">
      <formula>NOT(ISERROR(SEARCH("Yet to be approved",C541)))</formula>
    </cfRule>
  </conditionalFormatting>
  <conditionalFormatting sqref="C532">
    <cfRule type="containsText" dxfId="655" priority="771" operator="containsText" text="DPR not submitted">
      <formula>NOT(ISERROR(SEARCH("DPR not submitted",C532)))</formula>
    </cfRule>
    <cfRule type="containsText" dxfId="654" priority="772" operator="containsText" text="Yet to be approved">
      <formula>NOT(ISERROR(SEARCH("Yet to be approved",C532)))</formula>
    </cfRule>
  </conditionalFormatting>
  <conditionalFormatting sqref="C565">
    <cfRule type="containsText" dxfId="653" priority="769" operator="containsText" text="DPR not submitted">
      <formula>NOT(ISERROR(SEARCH("DPR not submitted",C565)))</formula>
    </cfRule>
    <cfRule type="containsText" dxfId="652" priority="770" operator="containsText" text="Yet to be approved">
      <formula>NOT(ISERROR(SEARCH("Yet to be approved",C565)))</formula>
    </cfRule>
  </conditionalFormatting>
  <conditionalFormatting sqref="C537">
    <cfRule type="containsText" dxfId="651" priority="737" operator="containsText" text="DPR not submitted">
      <formula>NOT(ISERROR(SEARCH("DPR not submitted",C537)))</formula>
    </cfRule>
    <cfRule type="containsText" dxfId="650" priority="738" operator="containsText" text="Yet to be approved">
      <formula>NOT(ISERROR(SEARCH("Yet to be approved",C537)))</formula>
    </cfRule>
  </conditionalFormatting>
  <conditionalFormatting sqref="C538">
    <cfRule type="containsText" dxfId="649" priority="735" operator="containsText" text="DPR not submitted">
      <formula>NOT(ISERROR(SEARCH("DPR not submitted",C538)))</formula>
    </cfRule>
    <cfRule type="containsText" dxfId="648" priority="736" operator="containsText" text="Yet to be approved">
      <formula>NOT(ISERROR(SEARCH("Yet to be approved",C538)))</formula>
    </cfRule>
  </conditionalFormatting>
  <conditionalFormatting sqref="C539">
    <cfRule type="containsText" dxfId="647" priority="733" operator="containsText" text="DPR not submitted">
      <formula>NOT(ISERROR(SEARCH("DPR not submitted",C539)))</formula>
    </cfRule>
    <cfRule type="containsText" dxfId="646" priority="734" operator="containsText" text="Yet to be approved">
      <formula>NOT(ISERROR(SEARCH("Yet to be approved",C539)))</formula>
    </cfRule>
  </conditionalFormatting>
  <conditionalFormatting sqref="C567:C571">
    <cfRule type="containsText" dxfId="645" priority="729" operator="containsText" text="DPR not submitted">
      <formula>NOT(ISERROR(SEARCH("DPR not submitted",C567)))</formula>
    </cfRule>
    <cfRule type="containsText" dxfId="644" priority="730" operator="containsText" text="Yet to be approved">
      <formula>NOT(ISERROR(SEARCH("Yet to be approved",C567)))</formula>
    </cfRule>
  </conditionalFormatting>
  <conditionalFormatting sqref="C573:C574">
    <cfRule type="containsText" dxfId="643" priority="727" operator="containsText" text="DPR not submitted">
      <formula>NOT(ISERROR(SEARCH("DPR not submitted",C573)))</formula>
    </cfRule>
    <cfRule type="containsText" dxfId="642" priority="728" operator="containsText" text="Yet to be approved">
      <formula>NOT(ISERROR(SEARCH("Yet to be approved",C573)))</formula>
    </cfRule>
  </conditionalFormatting>
  <conditionalFormatting sqref="C521">
    <cfRule type="containsText" dxfId="641" priority="777" operator="containsText" text="DPR not submitted">
      <formula>NOT(ISERROR(SEARCH("DPR not submitted",C521)))</formula>
    </cfRule>
    <cfRule type="containsText" dxfId="640" priority="778" operator="containsText" text="Yet to be approved">
      <formula>NOT(ISERROR(SEARCH("Yet to be approved",C521)))</formula>
    </cfRule>
  </conditionalFormatting>
  <conditionalFormatting sqref="C525">
    <cfRule type="containsText" dxfId="639" priority="775" operator="containsText" text="DPR not submitted">
      <formula>NOT(ISERROR(SEARCH("DPR not submitted",C525)))</formula>
    </cfRule>
    <cfRule type="containsText" dxfId="638" priority="776" operator="containsText" text="Yet to be approved">
      <formula>NOT(ISERROR(SEARCH("Yet to be approved",C525)))</formula>
    </cfRule>
  </conditionalFormatting>
  <conditionalFormatting sqref="C527">
    <cfRule type="containsText" dxfId="637" priority="773" operator="containsText" text="DPR not submitted">
      <formula>NOT(ISERROR(SEARCH("DPR not submitted",C527)))</formula>
    </cfRule>
    <cfRule type="containsText" dxfId="636" priority="774" operator="containsText" text="Yet to be approved">
      <formula>NOT(ISERROR(SEARCH("Yet to be approved",C527)))</formula>
    </cfRule>
  </conditionalFormatting>
  <conditionalFormatting sqref="C535">
    <cfRule type="containsText" dxfId="635" priority="765" operator="containsText" text="DPR not submitted">
      <formula>NOT(ISERROR(SEARCH("DPR not submitted",C535)))</formula>
    </cfRule>
    <cfRule type="containsText" dxfId="634" priority="766" operator="containsText" text="Yet to be approved">
      <formula>NOT(ISERROR(SEARCH("Yet to be approved",C535)))</formula>
    </cfRule>
  </conditionalFormatting>
  <conditionalFormatting sqref="C540">
    <cfRule type="containsText" dxfId="633" priority="763" operator="containsText" text="DPR not submitted">
      <formula>NOT(ISERROR(SEARCH("DPR not submitted",C540)))</formula>
    </cfRule>
    <cfRule type="containsText" dxfId="632" priority="764" operator="containsText" text="Yet to be approved">
      <formula>NOT(ISERROR(SEARCH("Yet to be approved",C540)))</formula>
    </cfRule>
  </conditionalFormatting>
  <conditionalFormatting sqref="C566">
    <cfRule type="containsText" dxfId="631" priority="761" operator="containsText" text="DPR not submitted">
      <formula>NOT(ISERROR(SEARCH("DPR not submitted",C566)))</formula>
    </cfRule>
    <cfRule type="containsText" dxfId="630" priority="762" operator="containsText" text="Yet to be approved">
      <formula>NOT(ISERROR(SEARCH("Yet to be approved",C566)))</formula>
    </cfRule>
  </conditionalFormatting>
  <conditionalFormatting sqref="C572">
    <cfRule type="containsText" dxfId="629" priority="759" operator="containsText" text="DPR not submitted">
      <formula>NOT(ISERROR(SEARCH("DPR not submitted",C572)))</formula>
    </cfRule>
    <cfRule type="containsText" dxfId="628" priority="760" operator="containsText" text="Yet to be approved">
      <formula>NOT(ISERROR(SEARCH("Yet to be approved",C572)))</formula>
    </cfRule>
  </conditionalFormatting>
  <conditionalFormatting sqref="C582">
    <cfRule type="containsText" dxfId="627" priority="757" operator="containsText" text="DPR not submitted">
      <formula>NOT(ISERROR(SEARCH("DPR not submitted",C582)))</formula>
    </cfRule>
    <cfRule type="containsText" dxfId="626" priority="758" operator="containsText" text="Yet to be approved">
      <formula>NOT(ISERROR(SEARCH("Yet to be approved",C582)))</formula>
    </cfRule>
  </conditionalFormatting>
  <conditionalFormatting sqref="C586">
    <cfRule type="containsText" dxfId="625" priority="755" operator="containsText" text="DPR not submitted">
      <formula>NOT(ISERROR(SEARCH("DPR not submitted",C586)))</formula>
    </cfRule>
    <cfRule type="containsText" dxfId="624" priority="756" operator="containsText" text="Yet to be approved">
      <formula>NOT(ISERROR(SEARCH("Yet to be approved",C586)))</formula>
    </cfRule>
  </conditionalFormatting>
  <conditionalFormatting sqref="C598">
    <cfRule type="containsText" dxfId="623" priority="753" operator="containsText" text="DPR not submitted">
      <formula>NOT(ISERROR(SEARCH("DPR not submitted",C598)))</formula>
    </cfRule>
    <cfRule type="containsText" dxfId="622" priority="754" operator="containsText" text="Yet to be approved">
      <formula>NOT(ISERROR(SEARCH("Yet to be approved",C598)))</formula>
    </cfRule>
  </conditionalFormatting>
  <conditionalFormatting sqref="C608">
    <cfRule type="containsText" dxfId="621" priority="751" operator="containsText" text="DPR not submitted">
      <formula>NOT(ISERROR(SEARCH("DPR not submitted",C608)))</formula>
    </cfRule>
    <cfRule type="containsText" dxfId="620" priority="752" operator="containsText" text="Yet to be approved">
      <formula>NOT(ISERROR(SEARCH("Yet to be approved",C608)))</formula>
    </cfRule>
  </conditionalFormatting>
  <conditionalFormatting sqref="C614">
    <cfRule type="containsText" dxfId="619" priority="749" operator="containsText" text="DPR not submitted">
      <formula>NOT(ISERROR(SEARCH("DPR not submitted",C614)))</formula>
    </cfRule>
    <cfRule type="containsText" dxfId="618" priority="750" operator="containsText" text="Yet to be approved">
      <formula>NOT(ISERROR(SEARCH("Yet to be approved",C614)))</formula>
    </cfRule>
  </conditionalFormatting>
  <conditionalFormatting sqref="C616">
    <cfRule type="containsText" dxfId="617" priority="747" operator="containsText" text="DPR not submitted">
      <formula>NOT(ISERROR(SEARCH("DPR not submitted",C616)))</formula>
    </cfRule>
    <cfRule type="containsText" dxfId="616" priority="748" operator="containsText" text="Yet to be approved">
      <formula>NOT(ISERROR(SEARCH("Yet to be approved",C616)))</formula>
    </cfRule>
  </conditionalFormatting>
  <conditionalFormatting sqref="C618">
    <cfRule type="containsText" dxfId="615" priority="745" operator="containsText" text="DPR not submitted">
      <formula>NOT(ISERROR(SEARCH("DPR not submitted",C618)))</formula>
    </cfRule>
    <cfRule type="containsText" dxfId="614" priority="746" operator="containsText" text="Yet to be approved">
      <formula>NOT(ISERROR(SEARCH("Yet to be approved",C618)))</formula>
    </cfRule>
  </conditionalFormatting>
  <conditionalFormatting sqref="C621">
    <cfRule type="containsText" dxfId="613" priority="743" operator="containsText" text="DPR not submitted">
      <formula>NOT(ISERROR(SEARCH("DPR not submitted",C621)))</formula>
    </cfRule>
    <cfRule type="containsText" dxfId="612" priority="744" operator="containsText" text="Yet to be approved">
      <formula>NOT(ISERROR(SEARCH("Yet to be approved",C621)))</formula>
    </cfRule>
  </conditionalFormatting>
  <conditionalFormatting sqref="C624">
    <cfRule type="containsText" dxfId="611" priority="741" operator="containsText" text="DPR not submitted">
      <formula>NOT(ISERROR(SEARCH("DPR not submitted",C624)))</formula>
    </cfRule>
    <cfRule type="containsText" dxfId="610" priority="742" operator="containsText" text="Yet to be approved">
      <formula>NOT(ISERROR(SEARCH("Yet to be approved",C624)))</formula>
    </cfRule>
  </conditionalFormatting>
  <conditionalFormatting sqref="C536">
    <cfRule type="containsText" dxfId="609" priority="739" operator="containsText" text="DPR not submitted">
      <formula>NOT(ISERROR(SEARCH("DPR not submitted",C536)))</formula>
    </cfRule>
    <cfRule type="containsText" dxfId="608" priority="740" operator="containsText" text="Yet to be approved">
      <formula>NOT(ISERROR(SEARCH("Yet to be approved",C536)))</formula>
    </cfRule>
  </conditionalFormatting>
  <conditionalFormatting sqref="C576:C581">
    <cfRule type="containsText" dxfId="607" priority="725" operator="containsText" text="DPR not submitted">
      <formula>NOT(ISERROR(SEARCH("DPR not submitted",C576)))</formula>
    </cfRule>
    <cfRule type="containsText" dxfId="606" priority="726" operator="containsText" text="Yet to be approved">
      <formula>NOT(ISERROR(SEARCH("Yet to be approved",C576)))</formula>
    </cfRule>
  </conditionalFormatting>
  <conditionalFormatting sqref="C583:C585">
    <cfRule type="containsText" dxfId="605" priority="723" operator="containsText" text="DPR not submitted">
      <formula>NOT(ISERROR(SEARCH("DPR not submitted",C583)))</formula>
    </cfRule>
    <cfRule type="containsText" dxfId="604" priority="724" operator="containsText" text="Yet to be approved">
      <formula>NOT(ISERROR(SEARCH("Yet to be approved",C583)))</formula>
    </cfRule>
  </conditionalFormatting>
  <conditionalFormatting sqref="C587:C597">
    <cfRule type="containsText" dxfId="603" priority="721" operator="containsText" text="DPR not submitted">
      <formula>NOT(ISERROR(SEARCH("DPR not submitted",C587)))</formula>
    </cfRule>
    <cfRule type="containsText" dxfId="602" priority="722" operator="containsText" text="Yet to be approved">
      <formula>NOT(ISERROR(SEARCH("Yet to be approved",C587)))</formula>
    </cfRule>
  </conditionalFormatting>
  <conditionalFormatting sqref="C599:C607">
    <cfRule type="containsText" dxfId="601" priority="719" operator="containsText" text="DPR not submitted">
      <formula>NOT(ISERROR(SEARCH("DPR not submitted",C599)))</formula>
    </cfRule>
    <cfRule type="containsText" dxfId="600" priority="720" operator="containsText" text="Yet to be approved">
      <formula>NOT(ISERROR(SEARCH("Yet to be approved",C599)))</formula>
    </cfRule>
  </conditionalFormatting>
  <conditionalFormatting sqref="C609:C613">
    <cfRule type="containsText" dxfId="599" priority="717" operator="containsText" text="DPR not submitted">
      <formula>NOT(ISERROR(SEARCH("DPR not submitted",C609)))</formula>
    </cfRule>
    <cfRule type="containsText" dxfId="598" priority="718" operator="containsText" text="Yet to be approved">
      <formula>NOT(ISERROR(SEARCH("Yet to be approved",C609)))</formula>
    </cfRule>
  </conditionalFormatting>
  <conditionalFormatting sqref="C615">
    <cfRule type="containsText" dxfId="597" priority="715" operator="containsText" text="DPR not submitted">
      <formula>NOT(ISERROR(SEARCH("DPR not submitted",C615)))</formula>
    </cfRule>
    <cfRule type="containsText" dxfId="596" priority="716" operator="containsText" text="Yet to be approved">
      <formula>NOT(ISERROR(SEARCH("Yet to be approved",C615)))</formula>
    </cfRule>
  </conditionalFormatting>
  <conditionalFormatting sqref="C617">
    <cfRule type="containsText" dxfId="595" priority="713" operator="containsText" text="DPR not submitted">
      <formula>NOT(ISERROR(SEARCH("DPR not submitted",C617)))</formula>
    </cfRule>
    <cfRule type="containsText" dxfId="594" priority="714" operator="containsText" text="Yet to be approved">
      <formula>NOT(ISERROR(SEARCH("Yet to be approved",C617)))</formula>
    </cfRule>
  </conditionalFormatting>
  <conditionalFormatting sqref="C619:C620">
    <cfRule type="containsText" dxfId="593" priority="711" operator="containsText" text="DPR not submitted">
      <formula>NOT(ISERROR(SEARCH("DPR not submitted",C619)))</formula>
    </cfRule>
    <cfRule type="containsText" dxfId="592" priority="712" operator="containsText" text="Yet to be approved">
      <formula>NOT(ISERROR(SEARCH("Yet to be approved",C619)))</formula>
    </cfRule>
  </conditionalFormatting>
  <conditionalFormatting sqref="C622:C623">
    <cfRule type="containsText" dxfId="591" priority="709" operator="containsText" text="DPR not submitted">
      <formula>NOT(ISERROR(SEARCH("DPR not submitted",C622)))</formula>
    </cfRule>
    <cfRule type="containsText" dxfId="590" priority="710" operator="containsText" text="Yet to be approved">
      <formula>NOT(ISERROR(SEARCH("Yet to be approved",C622)))</formula>
    </cfRule>
  </conditionalFormatting>
  <conditionalFormatting sqref="C855:C924">
    <cfRule type="containsText" dxfId="589" priority="707" operator="containsText" text="DPR not submitted">
      <formula>NOT(ISERROR(SEARCH("DPR not submitted",C855)))</formula>
    </cfRule>
    <cfRule type="containsText" dxfId="588" priority="708" operator="containsText" text="Yet to be approved">
      <formula>NOT(ISERROR(SEARCH("Yet to be approved",C855)))</formula>
    </cfRule>
  </conditionalFormatting>
  <conditionalFormatting sqref="C728">
    <cfRule type="containsText" dxfId="587" priority="687" operator="containsText" text="DPR not submitted">
      <formula>NOT(ISERROR(SEARCH("DPR not submitted",C728)))</formula>
    </cfRule>
    <cfRule type="containsText" dxfId="586" priority="688" operator="containsText" text="Yet to be approved">
      <formula>NOT(ISERROR(SEARCH("Yet to be approved",C728)))</formula>
    </cfRule>
  </conditionalFormatting>
  <conditionalFormatting sqref="C729">
    <cfRule type="containsText" dxfId="585" priority="685" operator="containsText" text="DPR not submitted">
      <formula>NOT(ISERROR(SEARCH("DPR not submitted",C729)))</formula>
    </cfRule>
    <cfRule type="containsText" dxfId="584" priority="686" operator="containsText" text="Yet to be approved">
      <formula>NOT(ISERROR(SEARCH("Yet to be approved",C729)))</formula>
    </cfRule>
  </conditionalFormatting>
  <conditionalFormatting sqref="C700">
    <cfRule type="containsText" dxfId="583" priority="683" operator="containsText" text="DPR not submitted">
      <formula>NOT(ISERROR(SEARCH("DPR not submitted",C700)))</formula>
    </cfRule>
    <cfRule type="containsText" dxfId="582" priority="684" operator="containsText" text="Yet to be approved">
      <formula>NOT(ISERROR(SEARCH("Yet to be approved",C700)))</formula>
    </cfRule>
  </conditionalFormatting>
  <conditionalFormatting sqref="C703">
    <cfRule type="containsText" dxfId="581" priority="681" operator="containsText" text="DPR not submitted">
      <formula>NOT(ISERROR(SEARCH("DPR not submitted",C703)))</formula>
    </cfRule>
    <cfRule type="containsText" dxfId="580" priority="682" operator="containsText" text="Yet to be approved">
      <formula>NOT(ISERROR(SEARCH("Yet to be approved",C703)))</formula>
    </cfRule>
  </conditionalFormatting>
  <conditionalFormatting sqref="C711">
    <cfRule type="containsText" dxfId="579" priority="679" operator="containsText" text="DPR not submitted">
      <formula>NOT(ISERROR(SEARCH("DPR not submitted",C711)))</formula>
    </cfRule>
    <cfRule type="containsText" dxfId="578" priority="680" operator="containsText" text="Yet to be approved">
      <formula>NOT(ISERROR(SEARCH("Yet to be approved",C711)))</formula>
    </cfRule>
  </conditionalFormatting>
  <conditionalFormatting sqref="C727">
    <cfRule type="containsText" dxfId="577" priority="689" operator="containsText" text="DPR not submitted">
      <formula>NOT(ISERROR(SEARCH("DPR not submitted",C727)))</formula>
    </cfRule>
    <cfRule type="containsText" dxfId="576" priority="690" operator="containsText" text="Yet to be approved">
      <formula>NOT(ISERROR(SEARCH("Yet to be approved",C727)))</formula>
    </cfRule>
  </conditionalFormatting>
  <conditionalFormatting sqref="C722">
    <cfRule type="containsText" dxfId="575" priority="697" operator="containsText" text="DPR not submitted">
      <formula>NOT(ISERROR(SEARCH("DPR not submitted",C722)))</formula>
    </cfRule>
    <cfRule type="containsText" dxfId="574" priority="698" operator="containsText" text="Yet to be approved">
      <formula>NOT(ISERROR(SEARCH("Yet to be approved",C722)))</formula>
    </cfRule>
  </conditionalFormatting>
  <conditionalFormatting sqref="C713">
    <cfRule type="containsText" dxfId="573" priority="677" operator="containsText" text="DPR not submitted">
      <formula>NOT(ISERROR(SEARCH("DPR not submitted",C713)))</formula>
    </cfRule>
    <cfRule type="containsText" dxfId="572" priority="678" operator="containsText" text="Yet to be approved">
      <formula>NOT(ISERROR(SEARCH("Yet to be approved",C713)))</formula>
    </cfRule>
  </conditionalFormatting>
  <conditionalFormatting sqref="C720">
    <cfRule type="containsText" dxfId="571" priority="675" operator="containsText" text="DPR not submitted">
      <formula>NOT(ISERROR(SEARCH("DPR not submitted",C720)))</formula>
    </cfRule>
    <cfRule type="containsText" dxfId="570" priority="676" operator="containsText" text="Yet to be approved">
      <formula>NOT(ISERROR(SEARCH("Yet to be approved",C720)))</formula>
    </cfRule>
  </conditionalFormatting>
  <conditionalFormatting sqref="C725">
    <cfRule type="containsText" dxfId="569" priority="673" operator="containsText" text="DPR not submitted">
      <formula>NOT(ISERROR(SEARCH("DPR not submitted",C725)))</formula>
    </cfRule>
    <cfRule type="containsText" dxfId="568" priority="674" operator="containsText" text="Yet to be approved">
      <formula>NOT(ISERROR(SEARCH("Yet to be approved",C725)))</formula>
    </cfRule>
  </conditionalFormatting>
  <conditionalFormatting sqref="C749">
    <cfRule type="containsText" dxfId="567" priority="661" operator="containsText" text="DPR not submitted">
      <formula>NOT(ISERROR(SEARCH("DPR not submitted",C749)))</formula>
    </cfRule>
    <cfRule type="containsText" dxfId="566" priority="662" operator="containsText" text="Yet to be approved">
      <formula>NOT(ISERROR(SEARCH("Yet to be approved",C749)))</formula>
    </cfRule>
  </conditionalFormatting>
  <conditionalFormatting sqref="C740">
    <cfRule type="containsText" dxfId="565" priority="665" operator="containsText" text="DPR not submitted">
      <formula>NOT(ISERROR(SEARCH("DPR not submitted",C740)))</formula>
    </cfRule>
    <cfRule type="containsText" dxfId="564" priority="666" operator="containsText" text="Yet to be approved">
      <formula>NOT(ISERROR(SEARCH("Yet to be approved",C740)))</formula>
    </cfRule>
  </conditionalFormatting>
  <conditionalFormatting sqref="C747">
    <cfRule type="containsText" dxfId="563" priority="663" operator="containsText" text="DPR not submitted">
      <formula>NOT(ISERROR(SEARCH("DPR not submitted",C747)))</formula>
    </cfRule>
    <cfRule type="containsText" dxfId="562" priority="664" operator="containsText" text="Yet to be approved">
      <formula>NOT(ISERROR(SEARCH("Yet to be approved",C747)))</formula>
    </cfRule>
  </conditionalFormatting>
  <conditionalFormatting sqref="C730">
    <cfRule type="containsText" dxfId="561" priority="671" operator="containsText" text="DPR not submitted">
      <formula>NOT(ISERROR(SEARCH("DPR not submitted",C730)))</formula>
    </cfRule>
    <cfRule type="containsText" dxfId="560" priority="672" operator="containsText" text="Yet to be approved">
      <formula>NOT(ISERROR(SEARCH("Yet to be approved",C730)))</formula>
    </cfRule>
  </conditionalFormatting>
  <conditionalFormatting sqref="C733">
    <cfRule type="containsText" dxfId="559" priority="669" operator="containsText" text="DPR not submitted">
      <formula>NOT(ISERROR(SEARCH("DPR not submitted",C733)))</formula>
    </cfRule>
    <cfRule type="containsText" dxfId="558" priority="670" operator="containsText" text="Yet to be approved">
      <formula>NOT(ISERROR(SEARCH("Yet to be approved",C733)))</formula>
    </cfRule>
  </conditionalFormatting>
  <conditionalFormatting sqref="C736">
    <cfRule type="containsText" dxfId="557" priority="667" operator="containsText" text="DPR not submitted">
      <formula>NOT(ISERROR(SEARCH("DPR not submitted",C736)))</formula>
    </cfRule>
    <cfRule type="containsText" dxfId="556" priority="668" operator="containsText" text="Yet to be approved">
      <formula>NOT(ISERROR(SEARCH("Yet to be approved",C736)))</formula>
    </cfRule>
  </conditionalFormatting>
  <conditionalFormatting sqref="C734:C735 C737:C739 C741:C746 C731:C732 C704:C710 C712 C714:C719">
    <cfRule type="containsText" dxfId="555" priority="705" operator="containsText" text="DPR not submitted">
      <formula>NOT(ISERROR(SEARCH("DPR not submitted",C704)))</formula>
    </cfRule>
    <cfRule type="containsText" dxfId="554" priority="706" operator="containsText" text="Yet to be approved">
      <formula>NOT(ISERROR(SEARCH("Yet to be approved",C704)))</formula>
    </cfRule>
  </conditionalFormatting>
  <conditionalFormatting sqref="C748">
    <cfRule type="containsText" dxfId="553" priority="703" operator="containsText" text="DPR not submitted">
      <formula>NOT(ISERROR(SEARCH("DPR not submitted",C748)))</formula>
    </cfRule>
    <cfRule type="containsText" dxfId="552" priority="704" operator="containsText" text="Yet to be approved">
      <formula>NOT(ISERROR(SEARCH("Yet to be approved",C748)))</formula>
    </cfRule>
  </conditionalFormatting>
  <conditionalFormatting sqref="C750">
    <cfRule type="containsText" dxfId="551" priority="701" operator="containsText" text="DPR not submitted">
      <formula>NOT(ISERROR(SEARCH("DPR not submitted",C750)))</formula>
    </cfRule>
    <cfRule type="containsText" dxfId="550" priority="702" operator="containsText" text="Yet to be approved">
      <formula>NOT(ISERROR(SEARCH("Yet to be approved",C750)))</formula>
    </cfRule>
  </conditionalFormatting>
  <conditionalFormatting sqref="C721">
    <cfRule type="containsText" dxfId="549" priority="699" operator="containsText" text="DPR not submitted">
      <formula>NOT(ISERROR(SEARCH("DPR not submitted",C721)))</formula>
    </cfRule>
    <cfRule type="containsText" dxfId="548" priority="700" operator="containsText" text="Yet to be approved">
      <formula>NOT(ISERROR(SEARCH("Yet to be approved",C721)))</formula>
    </cfRule>
  </conditionalFormatting>
  <conditionalFormatting sqref="C723 C701:C702">
    <cfRule type="containsText" dxfId="547" priority="695" operator="containsText" text="DPR not submitted">
      <formula>NOT(ISERROR(SEARCH("DPR not submitted",C701)))</formula>
    </cfRule>
    <cfRule type="containsText" dxfId="546" priority="696" operator="containsText" text="Yet to be approved">
      <formula>NOT(ISERROR(SEARCH("Yet to be approved",C701)))</formula>
    </cfRule>
  </conditionalFormatting>
  <conditionalFormatting sqref="C724">
    <cfRule type="containsText" dxfId="545" priority="693" operator="containsText" text="DPR not submitted">
      <formula>NOT(ISERROR(SEARCH("DPR not submitted",C724)))</formula>
    </cfRule>
    <cfRule type="containsText" dxfId="544" priority="694" operator="containsText" text="Yet to be approved">
      <formula>NOT(ISERROR(SEARCH("Yet to be approved",C724)))</formula>
    </cfRule>
  </conditionalFormatting>
  <conditionalFormatting sqref="C726">
    <cfRule type="containsText" dxfId="543" priority="691" operator="containsText" text="DPR not submitted">
      <formula>NOT(ISERROR(SEARCH("DPR not submitted",C726)))</formula>
    </cfRule>
    <cfRule type="containsText" dxfId="542" priority="692" operator="containsText" text="Yet to be approved">
      <formula>NOT(ISERROR(SEARCH("Yet to be approved",C726)))</formula>
    </cfRule>
  </conditionalFormatting>
  <conditionalFormatting sqref="C805">
    <cfRule type="containsText" dxfId="541" priority="649" operator="containsText" text="DPR not submitted">
      <formula>NOT(ISERROR(SEARCH("DPR not submitted",C805)))</formula>
    </cfRule>
    <cfRule type="containsText" dxfId="540" priority="650" operator="containsText" text="Yet to be approved">
      <formula>NOT(ISERROR(SEARCH("Yet to be approved",C805)))</formula>
    </cfRule>
  </conditionalFormatting>
  <conditionalFormatting sqref="C771:C794">
    <cfRule type="containsText" dxfId="539" priority="613" operator="containsText" text="DPR not submitted">
      <formula>NOT(ISERROR(SEARCH("DPR not submitted",C771)))</formula>
    </cfRule>
    <cfRule type="containsText" dxfId="538" priority="614" operator="containsText" text="Yet to be approved">
      <formula>NOT(ISERROR(SEARCH("Yet to be approved",C771)))</formula>
    </cfRule>
  </conditionalFormatting>
  <conditionalFormatting sqref="C762">
    <cfRule type="containsText" dxfId="537" priority="653" operator="containsText" text="DPR not submitted">
      <formula>NOT(ISERROR(SEARCH("DPR not submitted",C762)))</formula>
    </cfRule>
    <cfRule type="containsText" dxfId="536" priority="654" operator="containsText" text="Yet to be approved">
      <formula>NOT(ISERROR(SEARCH("Yet to be approved",C762)))</formula>
    </cfRule>
  </conditionalFormatting>
  <conditionalFormatting sqref="C795">
    <cfRule type="containsText" dxfId="535" priority="651" operator="containsText" text="DPR not submitted">
      <formula>NOT(ISERROR(SEARCH("DPR not submitted",C795)))</formula>
    </cfRule>
    <cfRule type="containsText" dxfId="534" priority="652" operator="containsText" text="Yet to be approved">
      <formula>NOT(ISERROR(SEARCH("Yet to be approved",C795)))</formula>
    </cfRule>
  </conditionalFormatting>
  <conditionalFormatting sqref="C767">
    <cfRule type="containsText" dxfId="533" priority="619" operator="containsText" text="DPR not submitted">
      <formula>NOT(ISERROR(SEARCH("DPR not submitted",C767)))</formula>
    </cfRule>
    <cfRule type="containsText" dxfId="532" priority="620" operator="containsText" text="Yet to be approved">
      <formula>NOT(ISERROR(SEARCH("Yet to be approved",C767)))</formula>
    </cfRule>
  </conditionalFormatting>
  <conditionalFormatting sqref="C768">
    <cfRule type="containsText" dxfId="531" priority="617" operator="containsText" text="DPR not submitted">
      <formula>NOT(ISERROR(SEARCH("DPR not submitted",C768)))</formula>
    </cfRule>
    <cfRule type="containsText" dxfId="530" priority="618" operator="containsText" text="Yet to be approved">
      <formula>NOT(ISERROR(SEARCH("Yet to be approved",C768)))</formula>
    </cfRule>
  </conditionalFormatting>
  <conditionalFormatting sqref="C769">
    <cfRule type="containsText" dxfId="529" priority="615" operator="containsText" text="DPR not submitted">
      <formula>NOT(ISERROR(SEARCH("DPR not submitted",C769)))</formula>
    </cfRule>
    <cfRule type="containsText" dxfId="528" priority="616" operator="containsText" text="Yet to be approved">
      <formula>NOT(ISERROR(SEARCH("Yet to be approved",C769)))</formula>
    </cfRule>
  </conditionalFormatting>
  <conditionalFormatting sqref="C797:C801">
    <cfRule type="containsText" dxfId="527" priority="611" operator="containsText" text="DPR not submitted">
      <formula>NOT(ISERROR(SEARCH("DPR not submitted",C797)))</formula>
    </cfRule>
    <cfRule type="containsText" dxfId="526" priority="612" operator="containsText" text="Yet to be approved">
      <formula>NOT(ISERROR(SEARCH("Yet to be approved",C797)))</formula>
    </cfRule>
  </conditionalFormatting>
  <conditionalFormatting sqref="C803:C804">
    <cfRule type="containsText" dxfId="525" priority="609" operator="containsText" text="DPR not submitted">
      <formula>NOT(ISERROR(SEARCH("DPR not submitted",C803)))</formula>
    </cfRule>
    <cfRule type="containsText" dxfId="524" priority="610" operator="containsText" text="Yet to be approved">
      <formula>NOT(ISERROR(SEARCH("Yet to be approved",C803)))</formula>
    </cfRule>
  </conditionalFormatting>
  <conditionalFormatting sqref="C751">
    <cfRule type="containsText" dxfId="523" priority="659" operator="containsText" text="DPR not submitted">
      <formula>NOT(ISERROR(SEARCH("DPR not submitted",C751)))</formula>
    </cfRule>
    <cfRule type="containsText" dxfId="522" priority="660" operator="containsText" text="Yet to be approved">
      <formula>NOT(ISERROR(SEARCH("Yet to be approved",C751)))</formula>
    </cfRule>
  </conditionalFormatting>
  <conditionalFormatting sqref="C755">
    <cfRule type="containsText" dxfId="521" priority="657" operator="containsText" text="DPR not submitted">
      <formula>NOT(ISERROR(SEARCH("DPR not submitted",C755)))</formula>
    </cfRule>
    <cfRule type="containsText" dxfId="520" priority="658" operator="containsText" text="Yet to be approved">
      <formula>NOT(ISERROR(SEARCH("Yet to be approved",C755)))</formula>
    </cfRule>
  </conditionalFormatting>
  <conditionalFormatting sqref="C757">
    <cfRule type="containsText" dxfId="519" priority="655" operator="containsText" text="DPR not submitted">
      <formula>NOT(ISERROR(SEARCH("DPR not submitted",C757)))</formula>
    </cfRule>
    <cfRule type="containsText" dxfId="518" priority="656" operator="containsText" text="Yet to be approved">
      <formula>NOT(ISERROR(SEARCH("Yet to be approved",C757)))</formula>
    </cfRule>
  </conditionalFormatting>
  <conditionalFormatting sqref="C765">
    <cfRule type="containsText" dxfId="517" priority="647" operator="containsText" text="DPR not submitted">
      <formula>NOT(ISERROR(SEARCH("DPR not submitted",C765)))</formula>
    </cfRule>
    <cfRule type="containsText" dxfId="516" priority="648" operator="containsText" text="Yet to be approved">
      <formula>NOT(ISERROR(SEARCH("Yet to be approved",C765)))</formula>
    </cfRule>
  </conditionalFormatting>
  <conditionalFormatting sqref="C770">
    <cfRule type="containsText" dxfId="515" priority="645" operator="containsText" text="DPR not submitted">
      <formula>NOT(ISERROR(SEARCH("DPR not submitted",C770)))</formula>
    </cfRule>
    <cfRule type="containsText" dxfId="514" priority="646" operator="containsText" text="Yet to be approved">
      <formula>NOT(ISERROR(SEARCH("Yet to be approved",C770)))</formula>
    </cfRule>
  </conditionalFormatting>
  <conditionalFormatting sqref="C796">
    <cfRule type="containsText" dxfId="513" priority="643" operator="containsText" text="DPR not submitted">
      <formula>NOT(ISERROR(SEARCH("DPR not submitted",C796)))</formula>
    </cfRule>
    <cfRule type="containsText" dxfId="512" priority="644" operator="containsText" text="Yet to be approved">
      <formula>NOT(ISERROR(SEARCH("Yet to be approved",C796)))</formula>
    </cfRule>
  </conditionalFormatting>
  <conditionalFormatting sqref="C802">
    <cfRule type="containsText" dxfId="511" priority="641" operator="containsText" text="DPR not submitted">
      <formula>NOT(ISERROR(SEARCH("DPR not submitted",C802)))</formula>
    </cfRule>
    <cfRule type="containsText" dxfId="510" priority="642" operator="containsText" text="Yet to be approved">
      <formula>NOT(ISERROR(SEARCH("Yet to be approved",C802)))</formula>
    </cfRule>
  </conditionalFormatting>
  <conditionalFormatting sqref="C812">
    <cfRule type="containsText" dxfId="509" priority="639" operator="containsText" text="DPR not submitted">
      <formula>NOT(ISERROR(SEARCH("DPR not submitted",C812)))</formula>
    </cfRule>
    <cfRule type="containsText" dxfId="508" priority="640" operator="containsText" text="Yet to be approved">
      <formula>NOT(ISERROR(SEARCH("Yet to be approved",C812)))</formula>
    </cfRule>
  </conditionalFormatting>
  <conditionalFormatting sqref="C816">
    <cfRule type="containsText" dxfId="507" priority="637" operator="containsText" text="DPR not submitted">
      <formula>NOT(ISERROR(SEARCH("DPR not submitted",C816)))</formula>
    </cfRule>
    <cfRule type="containsText" dxfId="506" priority="638" operator="containsText" text="Yet to be approved">
      <formula>NOT(ISERROR(SEARCH("Yet to be approved",C816)))</formula>
    </cfRule>
  </conditionalFormatting>
  <conditionalFormatting sqref="C828">
    <cfRule type="containsText" dxfId="505" priority="635" operator="containsText" text="DPR not submitted">
      <formula>NOT(ISERROR(SEARCH("DPR not submitted",C828)))</formula>
    </cfRule>
    <cfRule type="containsText" dxfId="504" priority="636" operator="containsText" text="Yet to be approved">
      <formula>NOT(ISERROR(SEARCH("Yet to be approved",C828)))</formula>
    </cfRule>
  </conditionalFormatting>
  <conditionalFormatting sqref="C838">
    <cfRule type="containsText" dxfId="503" priority="633" operator="containsText" text="DPR not submitted">
      <formula>NOT(ISERROR(SEARCH("DPR not submitted",C838)))</formula>
    </cfRule>
    <cfRule type="containsText" dxfId="502" priority="634" operator="containsText" text="Yet to be approved">
      <formula>NOT(ISERROR(SEARCH("Yet to be approved",C838)))</formula>
    </cfRule>
  </conditionalFormatting>
  <conditionalFormatting sqref="C844">
    <cfRule type="containsText" dxfId="501" priority="631" operator="containsText" text="DPR not submitted">
      <formula>NOT(ISERROR(SEARCH("DPR not submitted",C844)))</formula>
    </cfRule>
    <cfRule type="containsText" dxfId="500" priority="632" operator="containsText" text="Yet to be approved">
      <formula>NOT(ISERROR(SEARCH("Yet to be approved",C844)))</formula>
    </cfRule>
  </conditionalFormatting>
  <conditionalFormatting sqref="C846">
    <cfRule type="containsText" dxfId="499" priority="629" operator="containsText" text="DPR not submitted">
      <formula>NOT(ISERROR(SEARCH("DPR not submitted",C846)))</formula>
    </cfRule>
    <cfRule type="containsText" dxfId="498" priority="630" operator="containsText" text="Yet to be approved">
      <formula>NOT(ISERROR(SEARCH("Yet to be approved",C846)))</formula>
    </cfRule>
  </conditionalFormatting>
  <conditionalFormatting sqref="C848">
    <cfRule type="containsText" dxfId="497" priority="627" operator="containsText" text="DPR not submitted">
      <formula>NOT(ISERROR(SEARCH("DPR not submitted",C848)))</formula>
    </cfRule>
    <cfRule type="containsText" dxfId="496" priority="628" operator="containsText" text="Yet to be approved">
      <formula>NOT(ISERROR(SEARCH("Yet to be approved",C848)))</formula>
    </cfRule>
  </conditionalFormatting>
  <conditionalFormatting sqref="C851">
    <cfRule type="containsText" dxfId="495" priority="625" operator="containsText" text="DPR not submitted">
      <formula>NOT(ISERROR(SEARCH("DPR not submitted",C851)))</formula>
    </cfRule>
    <cfRule type="containsText" dxfId="494" priority="626" operator="containsText" text="Yet to be approved">
      <formula>NOT(ISERROR(SEARCH("Yet to be approved",C851)))</formula>
    </cfRule>
  </conditionalFormatting>
  <conditionalFormatting sqref="C854">
    <cfRule type="containsText" dxfId="493" priority="623" operator="containsText" text="DPR not submitted">
      <formula>NOT(ISERROR(SEARCH("DPR not submitted",C854)))</formula>
    </cfRule>
    <cfRule type="containsText" dxfId="492" priority="624" operator="containsText" text="Yet to be approved">
      <formula>NOT(ISERROR(SEARCH("Yet to be approved",C854)))</formula>
    </cfRule>
  </conditionalFormatting>
  <conditionalFormatting sqref="C766">
    <cfRule type="containsText" dxfId="491" priority="621" operator="containsText" text="DPR not submitted">
      <formula>NOT(ISERROR(SEARCH("DPR not submitted",C766)))</formula>
    </cfRule>
    <cfRule type="containsText" dxfId="490" priority="622" operator="containsText" text="Yet to be approved">
      <formula>NOT(ISERROR(SEARCH("Yet to be approved",C766)))</formula>
    </cfRule>
  </conditionalFormatting>
  <conditionalFormatting sqref="C806:C811">
    <cfRule type="containsText" dxfId="489" priority="607" operator="containsText" text="DPR not submitted">
      <formula>NOT(ISERROR(SEARCH("DPR not submitted",C806)))</formula>
    </cfRule>
    <cfRule type="containsText" dxfId="488" priority="608" operator="containsText" text="Yet to be approved">
      <formula>NOT(ISERROR(SEARCH("Yet to be approved",C806)))</formula>
    </cfRule>
  </conditionalFormatting>
  <conditionalFormatting sqref="C813:C815">
    <cfRule type="containsText" dxfId="487" priority="605" operator="containsText" text="DPR not submitted">
      <formula>NOT(ISERROR(SEARCH("DPR not submitted",C813)))</formula>
    </cfRule>
    <cfRule type="containsText" dxfId="486" priority="606" operator="containsText" text="Yet to be approved">
      <formula>NOT(ISERROR(SEARCH("Yet to be approved",C813)))</formula>
    </cfRule>
  </conditionalFormatting>
  <conditionalFormatting sqref="C817:C827">
    <cfRule type="containsText" dxfId="485" priority="603" operator="containsText" text="DPR not submitted">
      <formula>NOT(ISERROR(SEARCH("DPR not submitted",C817)))</formula>
    </cfRule>
    <cfRule type="containsText" dxfId="484" priority="604" operator="containsText" text="Yet to be approved">
      <formula>NOT(ISERROR(SEARCH("Yet to be approved",C817)))</formula>
    </cfRule>
  </conditionalFormatting>
  <conditionalFormatting sqref="C829:C837">
    <cfRule type="containsText" dxfId="483" priority="601" operator="containsText" text="DPR not submitted">
      <formula>NOT(ISERROR(SEARCH("DPR not submitted",C829)))</formula>
    </cfRule>
    <cfRule type="containsText" dxfId="482" priority="602" operator="containsText" text="Yet to be approved">
      <formula>NOT(ISERROR(SEARCH("Yet to be approved",C829)))</formula>
    </cfRule>
  </conditionalFormatting>
  <conditionalFormatting sqref="C839:C843">
    <cfRule type="containsText" dxfId="481" priority="599" operator="containsText" text="DPR not submitted">
      <formula>NOT(ISERROR(SEARCH("DPR not submitted",C839)))</formula>
    </cfRule>
    <cfRule type="containsText" dxfId="480" priority="600" operator="containsText" text="Yet to be approved">
      <formula>NOT(ISERROR(SEARCH("Yet to be approved",C839)))</formula>
    </cfRule>
  </conditionalFormatting>
  <conditionalFormatting sqref="C845">
    <cfRule type="containsText" dxfId="479" priority="597" operator="containsText" text="DPR not submitted">
      <formula>NOT(ISERROR(SEARCH("DPR not submitted",C845)))</formula>
    </cfRule>
    <cfRule type="containsText" dxfId="478" priority="598" operator="containsText" text="Yet to be approved">
      <formula>NOT(ISERROR(SEARCH("Yet to be approved",C845)))</formula>
    </cfRule>
  </conditionalFormatting>
  <conditionalFormatting sqref="C847">
    <cfRule type="containsText" dxfId="477" priority="595" operator="containsText" text="DPR not submitted">
      <formula>NOT(ISERROR(SEARCH("DPR not submitted",C847)))</formula>
    </cfRule>
    <cfRule type="containsText" dxfId="476" priority="596" operator="containsText" text="Yet to be approved">
      <formula>NOT(ISERROR(SEARCH("Yet to be approved",C847)))</formula>
    </cfRule>
  </conditionalFormatting>
  <conditionalFormatting sqref="C849:C850">
    <cfRule type="containsText" dxfId="475" priority="593" operator="containsText" text="DPR not submitted">
      <formula>NOT(ISERROR(SEARCH("DPR not submitted",C849)))</formula>
    </cfRule>
    <cfRule type="containsText" dxfId="474" priority="594" operator="containsText" text="Yet to be approved">
      <formula>NOT(ISERROR(SEARCH("Yet to be approved",C849)))</formula>
    </cfRule>
  </conditionalFormatting>
  <conditionalFormatting sqref="C852:C853">
    <cfRule type="containsText" dxfId="473" priority="591" operator="containsText" text="DPR not submitted">
      <formula>NOT(ISERROR(SEARCH("DPR not submitted",C852)))</formula>
    </cfRule>
    <cfRule type="containsText" dxfId="472" priority="592" operator="containsText" text="Yet to be approved">
      <formula>NOT(ISERROR(SEARCH("Yet to be approved",C852)))</formula>
    </cfRule>
  </conditionalFormatting>
  <conditionalFormatting sqref="C1085:C1154">
    <cfRule type="containsText" dxfId="471" priority="589" operator="containsText" text="DPR not submitted">
      <formula>NOT(ISERROR(SEARCH("DPR not submitted",C1085)))</formula>
    </cfRule>
    <cfRule type="containsText" dxfId="470" priority="590" operator="containsText" text="Yet to be approved">
      <formula>NOT(ISERROR(SEARCH("Yet to be approved",C1085)))</formula>
    </cfRule>
  </conditionalFormatting>
  <conditionalFormatting sqref="C958">
    <cfRule type="containsText" dxfId="469" priority="569" operator="containsText" text="DPR not submitted">
      <formula>NOT(ISERROR(SEARCH("DPR not submitted",C958)))</formula>
    </cfRule>
    <cfRule type="containsText" dxfId="468" priority="570" operator="containsText" text="Yet to be approved">
      <formula>NOT(ISERROR(SEARCH("Yet to be approved",C958)))</formula>
    </cfRule>
  </conditionalFormatting>
  <conditionalFormatting sqref="C959">
    <cfRule type="containsText" dxfId="467" priority="567" operator="containsText" text="DPR not submitted">
      <formula>NOT(ISERROR(SEARCH("DPR not submitted",C959)))</formula>
    </cfRule>
    <cfRule type="containsText" dxfId="466" priority="568" operator="containsText" text="Yet to be approved">
      <formula>NOT(ISERROR(SEARCH("Yet to be approved",C959)))</formula>
    </cfRule>
  </conditionalFormatting>
  <conditionalFormatting sqref="C930">
    <cfRule type="containsText" dxfId="465" priority="565" operator="containsText" text="DPR not submitted">
      <formula>NOT(ISERROR(SEARCH("DPR not submitted",C930)))</formula>
    </cfRule>
    <cfRule type="containsText" dxfId="464" priority="566" operator="containsText" text="Yet to be approved">
      <formula>NOT(ISERROR(SEARCH("Yet to be approved",C930)))</formula>
    </cfRule>
  </conditionalFormatting>
  <conditionalFormatting sqref="C933">
    <cfRule type="containsText" dxfId="463" priority="563" operator="containsText" text="DPR not submitted">
      <formula>NOT(ISERROR(SEARCH("DPR not submitted",C933)))</formula>
    </cfRule>
    <cfRule type="containsText" dxfId="462" priority="564" operator="containsText" text="Yet to be approved">
      <formula>NOT(ISERROR(SEARCH("Yet to be approved",C933)))</formula>
    </cfRule>
  </conditionalFormatting>
  <conditionalFormatting sqref="C941">
    <cfRule type="containsText" dxfId="461" priority="561" operator="containsText" text="DPR not submitted">
      <formula>NOT(ISERROR(SEARCH("DPR not submitted",C941)))</formula>
    </cfRule>
    <cfRule type="containsText" dxfId="460" priority="562" operator="containsText" text="Yet to be approved">
      <formula>NOT(ISERROR(SEARCH("Yet to be approved",C941)))</formula>
    </cfRule>
  </conditionalFormatting>
  <conditionalFormatting sqref="C957">
    <cfRule type="containsText" dxfId="459" priority="571" operator="containsText" text="DPR not submitted">
      <formula>NOT(ISERROR(SEARCH("DPR not submitted",C957)))</formula>
    </cfRule>
    <cfRule type="containsText" dxfId="458" priority="572" operator="containsText" text="Yet to be approved">
      <formula>NOT(ISERROR(SEARCH("Yet to be approved",C957)))</formula>
    </cfRule>
  </conditionalFormatting>
  <conditionalFormatting sqref="C952">
    <cfRule type="containsText" dxfId="457" priority="579" operator="containsText" text="DPR not submitted">
      <formula>NOT(ISERROR(SEARCH("DPR not submitted",C952)))</formula>
    </cfRule>
    <cfRule type="containsText" dxfId="456" priority="580" operator="containsText" text="Yet to be approved">
      <formula>NOT(ISERROR(SEARCH("Yet to be approved",C952)))</formula>
    </cfRule>
  </conditionalFormatting>
  <conditionalFormatting sqref="C943">
    <cfRule type="containsText" dxfId="455" priority="559" operator="containsText" text="DPR not submitted">
      <formula>NOT(ISERROR(SEARCH("DPR not submitted",C943)))</formula>
    </cfRule>
    <cfRule type="containsText" dxfId="454" priority="560" operator="containsText" text="Yet to be approved">
      <formula>NOT(ISERROR(SEARCH("Yet to be approved",C943)))</formula>
    </cfRule>
  </conditionalFormatting>
  <conditionalFormatting sqref="C950">
    <cfRule type="containsText" dxfId="453" priority="557" operator="containsText" text="DPR not submitted">
      <formula>NOT(ISERROR(SEARCH("DPR not submitted",C950)))</formula>
    </cfRule>
    <cfRule type="containsText" dxfId="452" priority="558" operator="containsText" text="Yet to be approved">
      <formula>NOT(ISERROR(SEARCH("Yet to be approved",C950)))</formula>
    </cfRule>
  </conditionalFormatting>
  <conditionalFormatting sqref="C955">
    <cfRule type="containsText" dxfId="451" priority="555" operator="containsText" text="DPR not submitted">
      <formula>NOT(ISERROR(SEARCH("DPR not submitted",C955)))</formula>
    </cfRule>
    <cfRule type="containsText" dxfId="450" priority="556" operator="containsText" text="Yet to be approved">
      <formula>NOT(ISERROR(SEARCH("Yet to be approved",C955)))</formula>
    </cfRule>
  </conditionalFormatting>
  <conditionalFormatting sqref="C979">
    <cfRule type="containsText" dxfId="449" priority="543" operator="containsText" text="DPR not submitted">
      <formula>NOT(ISERROR(SEARCH("DPR not submitted",C979)))</formula>
    </cfRule>
    <cfRule type="containsText" dxfId="448" priority="544" operator="containsText" text="Yet to be approved">
      <formula>NOT(ISERROR(SEARCH("Yet to be approved",C979)))</formula>
    </cfRule>
  </conditionalFormatting>
  <conditionalFormatting sqref="C970">
    <cfRule type="containsText" dxfId="447" priority="547" operator="containsText" text="DPR not submitted">
      <formula>NOT(ISERROR(SEARCH("DPR not submitted",C970)))</formula>
    </cfRule>
    <cfRule type="containsText" dxfId="446" priority="548" operator="containsText" text="Yet to be approved">
      <formula>NOT(ISERROR(SEARCH("Yet to be approved",C970)))</formula>
    </cfRule>
  </conditionalFormatting>
  <conditionalFormatting sqref="C977">
    <cfRule type="containsText" dxfId="445" priority="545" operator="containsText" text="DPR not submitted">
      <formula>NOT(ISERROR(SEARCH("DPR not submitted",C977)))</formula>
    </cfRule>
    <cfRule type="containsText" dxfId="444" priority="546" operator="containsText" text="Yet to be approved">
      <formula>NOT(ISERROR(SEARCH("Yet to be approved",C977)))</formula>
    </cfRule>
  </conditionalFormatting>
  <conditionalFormatting sqref="C960">
    <cfRule type="containsText" dxfId="443" priority="553" operator="containsText" text="DPR not submitted">
      <formula>NOT(ISERROR(SEARCH("DPR not submitted",C960)))</formula>
    </cfRule>
    <cfRule type="containsText" dxfId="442" priority="554" operator="containsText" text="Yet to be approved">
      <formula>NOT(ISERROR(SEARCH("Yet to be approved",C960)))</formula>
    </cfRule>
  </conditionalFormatting>
  <conditionalFormatting sqref="C963">
    <cfRule type="containsText" dxfId="441" priority="551" operator="containsText" text="DPR not submitted">
      <formula>NOT(ISERROR(SEARCH("DPR not submitted",C963)))</formula>
    </cfRule>
    <cfRule type="containsText" dxfId="440" priority="552" operator="containsText" text="Yet to be approved">
      <formula>NOT(ISERROR(SEARCH("Yet to be approved",C963)))</formula>
    </cfRule>
  </conditionalFormatting>
  <conditionalFormatting sqref="C966">
    <cfRule type="containsText" dxfId="439" priority="549" operator="containsText" text="DPR not submitted">
      <formula>NOT(ISERROR(SEARCH("DPR not submitted",C966)))</formula>
    </cfRule>
    <cfRule type="containsText" dxfId="438" priority="550" operator="containsText" text="Yet to be approved">
      <formula>NOT(ISERROR(SEARCH("Yet to be approved",C966)))</formula>
    </cfRule>
  </conditionalFormatting>
  <conditionalFormatting sqref="C964:C965 C967:C969 C971:C976 C961:C962 C934:C940 C942 C944:C949">
    <cfRule type="containsText" dxfId="437" priority="587" operator="containsText" text="DPR not submitted">
      <formula>NOT(ISERROR(SEARCH("DPR not submitted",C934)))</formula>
    </cfRule>
    <cfRule type="containsText" dxfId="436" priority="588" operator="containsText" text="Yet to be approved">
      <formula>NOT(ISERROR(SEARCH("Yet to be approved",C934)))</formula>
    </cfRule>
  </conditionalFormatting>
  <conditionalFormatting sqref="C978">
    <cfRule type="containsText" dxfId="435" priority="585" operator="containsText" text="DPR not submitted">
      <formula>NOT(ISERROR(SEARCH("DPR not submitted",C978)))</formula>
    </cfRule>
    <cfRule type="containsText" dxfId="434" priority="586" operator="containsText" text="Yet to be approved">
      <formula>NOT(ISERROR(SEARCH("Yet to be approved",C978)))</formula>
    </cfRule>
  </conditionalFormatting>
  <conditionalFormatting sqref="C980">
    <cfRule type="containsText" dxfId="433" priority="583" operator="containsText" text="DPR not submitted">
      <formula>NOT(ISERROR(SEARCH("DPR not submitted",C980)))</formula>
    </cfRule>
    <cfRule type="containsText" dxfId="432" priority="584" operator="containsText" text="Yet to be approved">
      <formula>NOT(ISERROR(SEARCH("Yet to be approved",C980)))</formula>
    </cfRule>
  </conditionalFormatting>
  <conditionalFormatting sqref="C951">
    <cfRule type="containsText" dxfId="431" priority="581" operator="containsText" text="DPR not submitted">
      <formula>NOT(ISERROR(SEARCH("DPR not submitted",C951)))</formula>
    </cfRule>
    <cfRule type="containsText" dxfId="430" priority="582" operator="containsText" text="Yet to be approved">
      <formula>NOT(ISERROR(SEARCH("Yet to be approved",C951)))</formula>
    </cfRule>
  </conditionalFormatting>
  <conditionalFormatting sqref="C953 C931:C932">
    <cfRule type="containsText" dxfId="429" priority="577" operator="containsText" text="DPR not submitted">
      <formula>NOT(ISERROR(SEARCH("DPR not submitted",C931)))</formula>
    </cfRule>
    <cfRule type="containsText" dxfId="428" priority="578" operator="containsText" text="Yet to be approved">
      <formula>NOT(ISERROR(SEARCH("Yet to be approved",C931)))</formula>
    </cfRule>
  </conditionalFormatting>
  <conditionalFormatting sqref="C954">
    <cfRule type="containsText" dxfId="427" priority="575" operator="containsText" text="DPR not submitted">
      <formula>NOT(ISERROR(SEARCH("DPR not submitted",C954)))</formula>
    </cfRule>
    <cfRule type="containsText" dxfId="426" priority="576" operator="containsText" text="Yet to be approved">
      <formula>NOT(ISERROR(SEARCH("Yet to be approved",C954)))</formula>
    </cfRule>
  </conditionalFormatting>
  <conditionalFormatting sqref="C956">
    <cfRule type="containsText" dxfId="425" priority="573" operator="containsText" text="DPR not submitted">
      <formula>NOT(ISERROR(SEARCH("DPR not submitted",C956)))</formula>
    </cfRule>
    <cfRule type="containsText" dxfId="424" priority="574" operator="containsText" text="Yet to be approved">
      <formula>NOT(ISERROR(SEARCH("Yet to be approved",C956)))</formula>
    </cfRule>
  </conditionalFormatting>
  <conditionalFormatting sqref="C1035">
    <cfRule type="containsText" dxfId="423" priority="531" operator="containsText" text="DPR not submitted">
      <formula>NOT(ISERROR(SEARCH("DPR not submitted",C1035)))</formula>
    </cfRule>
    <cfRule type="containsText" dxfId="422" priority="532" operator="containsText" text="Yet to be approved">
      <formula>NOT(ISERROR(SEARCH("Yet to be approved",C1035)))</formula>
    </cfRule>
  </conditionalFormatting>
  <conditionalFormatting sqref="C1001:C1024">
    <cfRule type="containsText" dxfId="421" priority="495" operator="containsText" text="DPR not submitted">
      <formula>NOT(ISERROR(SEARCH("DPR not submitted",C1001)))</formula>
    </cfRule>
    <cfRule type="containsText" dxfId="420" priority="496" operator="containsText" text="Yet to be approved">
      <formula>NOT(ISERROR(SEARCH("Yet to be approved",C1001)))</formula>
    </cfRule>
  </conditionalFormatting>
  <conditionalFormatting sqref="C992">
    <cfRule type="containsText" dxfId="419" priority="535" operator="containsText" text="DPR not submitted">
      <formula>NOT(ISERROR(SEARCH("DPR not submitted",C992)))</formula>
    </cfRule>
    <cfRule type="containsText" dxfId="418" priority="536" operator="containsText" text="Yet to be approved">
      <formula>NOT(ISERROR(SEARCH("Yet to be approved",C992)))</formula>
    </cfRule>
  </conditionalFormatting>
  <conditionalFormatting sqref="C1025">
    <cfRule type="containsText" dxfId="417" priority="533" operator="containsText" text="DPR not submitted">
      <formula>NOT(ISERROR(SEARCH("DPR not submitted",C1025)))</formula>
    </cfRule>
    <cfRule type="containsText" dxfId="416" priority="534" operator="containsText" text="Yet to be approved">
      <formula>NOT(ISERROR(SEARCH("Yet to be approved",C1025)))</formula>
    </cfRule>
  </conditionalFormatting>
  <conditionalFormatting sqref="C997">
    <cfRule type="containsText" dxfId="415" priority="501" operator="containsText" text="DPR not submitted">
      <formula>NOT(ISERROR(SEARCH("DPR not submitted",C997)))</formula>
    </cfRule>
    <cfRule type="containsText" dxfId="414" priority="502" operator="containsText" text="Yet to be approved">
      <formula>NOT(ISERROR(SEARCH("Yet to be approved",C997)))</formula>
    </cfRule>
  </conditionalFormatting>
  <conditionalFormatting sqref="C998">
    <cfRule type="containsText" dxfId="413" priority="499" operator="containsText" text="DPR not submitted">
      <formula>NOT(ISERROR(SEARCH("DPR not submitted",C998)))</formula>
    </cfRule>
    <cfRule type="containsText" dxfId="412" priority="500" operator="containsText" text="Yet to be approved">
      <formula>NOT(ISERROR(SEARCH("Yet to be approved",C998)))</formula>
    </cfRule>
  </conditionalFormatting>
  <conditionalFormatting sqref="C999">
    <cfRule type="containsText" dxfId="411" priority="497" operator="containsText" text="DPR not submitted">
      <formula>NOT(ISERROR(SEARCH("DPR not submitted",C999)))</formula>
    </cfRule>
    <cfRule type="containsText" dxfId="410" priority="498" operator="containsText" text="Yet to be approved">
      <formula>NOT(ISERROR(SEARCH("Yet to be approved",C999)))</formula>
    </cfRule>
  </conditionalFormatting>
  <conditionalFormatting sqref="C1027:C1031">
    <cfRule type="containsText" dxfId="409" priority="493" operator="containsText" text="DPR not submitted">
      <formula>NOT(ISERROR(SEARCH("DPR not submitted",C1027)))</formula>
    </cfRule>
    <cfRule type="containsText" dxfId="408" priority="494" operator="containsText" text="Yet to be approved">
      <formula>NOT(ISERROR(SEARCH("Yet to be approved",C1027)))</formula>
    </cfRule>
  </conditionalFormatting>
  <conditionalFormatting sqref="C1033:C1034">
    <cfRule type="containsText" dxfId="407" priority="491" operator="containsText" text="DPR not submitted">
      <formula>NOT(ISERROR(SEARCH("DPR not submitted",C1033)))</formula>
    </cfRule>
    <cfRule type="containsText" dxfId="406" priority="492" operator="containsText" text="Yet to be approved">
      <formula>NOT(ISERROR(SEARCH("Yet to be approved",C1033)))</formula>
    </cfRule>
  </conditionalFormatting>
  <conditionalFormatting sqref="C981">
    <cfRule type="containsText" dxfId="405" priority="541" operator="containsText" text="DPR not submitted">
      <formula>NOT(ISERROR(SEARCH("DPR not submitted",C981)))</formula>
    </cfRule>
    <cfRule type="containsText" dxfId="404" priority="542" operator="containsText" text="Yet to be approved">
      <formula>NOT(ISERROR(SEARCH("Yet to be approved",C981)))</formula>
    </cfRule>
  </conditionalFormatting>
  <conditionalFormatting sqref="C985">
    <cfRule type="containsText" dxfId="403" priority="539" operator="containsText" text="DPR not submitted">
      <formula>NOT(ISERROR(SEARCH("DPR not submitted",C985)))</formula>
    </cfRule>
    <cfRule type="containsText" dxfId="402" priority="540" operator="containsText" text="Yet to be approved">
      <formula>NOT(ISERROR(SEARCH("Yet to be approved",C985)))</formula>
    </cfRule>
  </conditionalFormatting>
  <conditionalFormatting sqref="C987">
    <cfRule type="containsText" dxfId="401" priority="537" operator="containsText" text="DPR not submitted">
      <formula>NOT(ISERROR(SEARCH("DPR not submitted",C987)))</formula>
    </cfRule>
    <cfRule type="containsText" dxfId="400" priority="538" operator="containsText" text="Yet to be approved">
      <formula>NOT(ISERROR(SEARCH("Yet to be approved",C987)))</formula>
    </cfRule>
  </conditionalFormatting>
  <conditionalFormatting sqref="C995">
    <cfRule type="containsText" dxfId="399" priority="529" operator="containsText" text="DPR not submitted">
      <formula>NOT(ISERROR(SEARCH("DPR not submitted",C995)))</formula>
    </cfRule>
    <cfRule type="containsText" dxfId="398" priority="530" operator="containsText" text="Yet to be approved">
      <formula>NOT(ISERROR(SEARCH("Yet to be approved",C995)))</formula>
    </cfRule>
  </conditionalFormatting>
  <conditionalFormatting sqref="C1000">
    <cfRule type="containsText" dxfId="397" priority="527" operator="containsText" text="DPR not submitted">
      <formula>NOT(ISERROR(SEARCH("DPR not submitted",C1000)))</formula>
    </cfRule>
    <cfRule type="containsText" dxfId="396" priority="528" operator="containsText" text="Yet to be approved">
      <formula>NOT(ISERROR(SEARCH("Yet to be approved",C1000)))</formula>
    </cfRule>
  </conditionalFormatting>
  <conditionalFormatting sqref="C1026">
    <cfRule type="containsText" dxfId="395" priority="525" operator="containsText" text="DPR not submitted">
      <formula>NOT(ISERROR(SEARCH("DPR not submitted",C1026)))</formula>
    </cfRule>
    <cfRule type="containsText" dxfId="394" priority="526" operator="containsText" text="Yet to be approved">
      <formula>NOT(ISERROR(SEARCH("Yet to be approved",C1026)))</formula>
    </cfRule>
  </conditionalFormatting>
  <conditionalFormatting sqref="C1032">
    <cfRule type="containsText" dxfId="393" priority="523" operator="containsText" text="DPR not submitted">
      <formula>NOT(ISERROR(SEARCH("DPR not submitted",C1032)))</formula>
    </cfRule>
    <cfRule type="containsText" dxfId="392" priority="524" operator="containsText" text="Yet to be approved">
      <formula>NOT(ISERROR(SEARCH("Yet to be approved",C1032)))</formula>
    </cfRule>
  </conditionalFormatting>
  <conditionalFormatting sqref="C1042">
    <cfRule type="containsText" dxfId="391" priority="521" operator="containsText" text="DPR not submitted">
      <formula>NOT(ISERROR(SEARCH("DPR not submitted",C1042)))</formula>
    </cfRule>
    <cfRule type="containsText" dxfId="390" priority="522" operator="containsText" text="Yet to be approved">
      <formula>NOT(ISERROR(SEARCH("Yet to be approved",C1042)))</formula>
    </cfRule>
  </conditionalFormatting>
  <conditionalFormatting sqref="C1046">
    <cfRule type="containsText" dxfId="389" priority="519" operator="containsText" text="DPR not submitted">
      <formula>NOT(ISERROR(SEARCH("DPR not submitted",C1046)))</formula>
    </cfRule>
    <cfRule type="containsText" dxfId="388" priority="520" operator="containsText" text="Yet to be approved">
      <formula>NOT(ISERROR(SEARCH("Yet to be approved",C1046)))</formula>
    </cfRule>
  </conditionalFormatting>
  <conditionalFormatting sqref="C1058">
    <cfRule type="containsText" dxfId="387" priority="517" operator="containsText" text="DPR not submitted">
      <formula>NOT(ISERROR(SEARCH("DPR not submitted",C1058)))</formula>
    </cfRule>
    <cfRule type="containsText" dxfId="386" priority="518" operator="containsText" text="Yet to be approved">
      <formula>NOT(ISERROR(SEARCH("Yet to be approved",C1058)))</formula>
    </cfRule>
  </conditionalFormatting>
  <conditionalFormatting sqref="C1068">
    <cfRule type="containsText" dxfId="385" priority="515" operator="containsText" text="DPR not submitted">
      <formula>NOT(ISERROR(SEARCH("DPR not submitted",C1068)))</formula>
    </cfRule>
    <cfRule type="containsText" dxfId="384" priority="516" operator="containsText" text="Yet to be approved">
      <formula>NOT(ISERROR(SEARCH("Yet to be approved",C1068)))</formula>
    </cfRule>
  </conditionalFormatting>
  <conditionalFormatting sqref="C1074">
    <cfRule type="containsText" dxfId="383" priority="513" operator="containsText" text="DPR not submitted">
      <formula>NOT(ISERROR(SEARCH("DPR not submitted",C1074)))</formula>
    </cfRule>
    <cfRule type="containsText" dxfId="382" priority="514" operator="containsText" text="Yet to be approved">
      <formula>NOT(ISERROR(SEARCH("Yet to be approved",C1074)))</formula>
    </cfRule>
  </conditionalFormatting>
  <conditionalFormatting sqref="C1076">
    <cfRule type="containsText" dxfId="381" priority="511" operator="containsText" text="DPR not submitted">
      <formula>NOT(ISERROR(SEARCH("DPR not submitted",C1076)))</formula>
    </cfRule>
    <cfRule type="containsText" dxfId="380" priority="512" operator="containsText" text="Yet to be approved">
      <formula>NOT(ISERROR(SEARCH("Yet to be approved",C1076)))</formula>
    </cfRule>
  </conditionalFormatting>
  <conditionalFormatting sqref="C1078">
    <cfRule type="containsText" dxfId="379" priority="509" operator="containsText" text="DPR not submitted">
      <formula>NOT(ISERROR(SEARCH("DPR not submitted",C1078)))</formula>
    </cfRule>
    <cfRule type="containsText" dxfId="378" priority="510" operator="containsText" text="Yet to be approved">
      <formula>NOT(ISERROR(SEARCH("Yet to be approved",C1078)))</formula>
    </cfRule>
  </conditionalFormatting>
  <conditionalFormatting sqref="C1081">
    <cfRule type="containsText" dxfId="377" priority="507" operator="containsText" text="DPR not submitted">
      <formula>NOT(ISERROR(SEARCH("DPR not submitted",C1081)))</formula>
    </cfRule>
    <cfRule type="containsText" dxfId="376" priority="508" operator="containsText" text="Yet to be approved">
      <formula>NOT(ISERROR(SEARCH("Yet to be approved",C1081)))</formula>
    </cfRule>
  </conditionalFormatting>
  <conditionalFormatting sqref="C1084">
    <cfRule type="containsText" dxfId="375" priority="505" operator="containsText" text="DPR not submitted">
      <formula>NOT(ISERROR(SEARCH("DPR not submitted",C1084)))</formula>
    </cfRule>
    <cfRule type="containsText" dxfId="374" priority="506" operator="containsText" text="Yet to be approved">
      <formula>NOT(ISERROR(SEARCH("Yet to be approved",C1084)))</formula>
    </cfRule>
  </conditionalFormatting>
  <conditionalFormatting sqref="C996">
    <cfRule type="containsText" dxfId="373" priority="503" operator="containsText" text="DPR not submitted">
      <formula>NOT(ISERROR(SEARCH("DPR not submitted",C996)))</formula>
    </cfRule>
    <cfRule type="containsText" dxfId="372" priority="504" operator="containsText" text="Yet to be approved">
      <formula>NOT(ISERROR(SEARCH("Yet to be approved",C996)))</formula>
    </cfRule>
  </conditionalFormatting>
  <conditionalFormatting sqref="C1036:C1041">
    <cfRule type="containsText" dxfId="371" priority="489" operator="containsText" text="DPR not submitted">
      <formula>NOT(ISERROR(SEARCH("DPR not submitted",C1036)))</formula>
    </cfRule>
    <cfRule type="containsText" dxfId="370" priority="490" operator="containsText" text="Yet to be approved">
      <formula>NOT(ISERROR(SEARCH("Yet to be approved",C1036)))</formula>
    </cfRule>
  </conditionalFormatting>
  <conditionalFormatting sqref="C1043:C1045">
    <cfRule type="containsText" dxfId="369" priority="487" operator="containsText" text="DPR not submitted">
      <formula>NOT(ISERROR(SEARCH("DPR not submitted",C1043)))</formula>
    </cfRule>
    <cfRule type="containsText" dxfId="368" priority="488" operator="containsText" text="Yet to be approved">
      <formula>NOT(ISERROR(SEARCH("Yet to be approved",C1043)))</formula>
    </cfRule>
  </conditionalFormatting>
  <conditionalFormatting sqref="C1047:C1057">
    <cfRule type="containsText" dxfId="367" priority="485" operator="containsText" text="DPR not submitted">
      <formula>NOT(ISERROR(SEARCH("DPR not submitted",C1047)))</formula>
    </cfRule>
    <cfRule type="containsText" dxfId="366" priority="486" operator="containsText" text="Yet to be approved">
      <formula>NOT(ISERROR(SEARCH("Yet to be approved",C1047)))</formula>
    </cfRule>
  </conditionalFormatting>
  <conditionalFormatting sqref="C1059:C1067">
    <cfRule type="containsText" dxfId="365" priority="483" operator="containsText" text="DPR not submitted">
      <formula>NOT(ISERROR(SEARCH("DPR not submitted",C1059)))</formula>
    </cfRule>
    <cfRule type="containsText" dxfId="364" priority="484" operator="containsText" text="Yet to be approved">
      <formula>NOT(ISERROR(SEARCH("Yet to be approved",C1059)))</formula>
    </cfRule>
  </conditionalFormatting>
  <conditionalFormatting sqref="C1069:C1073">
    <cfRule type="containsText" dxfId="363" priority="481" operator="containsText" text="DPR not submitted">
      <formula>NOT(ISERROR(SEARCH("DPR not submitted",C1069)))</formula>
    </cfRule>
    <cfRule type="containsText" dxfId="362" priority="482" operator="containsText" text="Yet to be approved">
      <formula>NOT(ISERROR(SEARCH("Yet to be approved",C1069)))</formula>
    </cfRule>
  </conditionalFormatting>
  <conditionalFormatting sqref="C1075">
    <cfRule type="containsText" dxfId="361" priority="479" operator="containsText" text="DPR not submitted">
      <formula>NOT(ISERROR(SEARCH("DPR not submitted",C1075)))</formula>
    </cfRule>
    <cfRule type="containsText" dxfId="360" priority="480" operator="containsText" text="Yet to be approved">
      <formula>NOT(ISERROR(SEARCH("Yet to be approved",C1075)))</formula>
    </cfRule>
  </conditionalFormatting>
  <conditionalFormatting sqref="C1077">
    <cfRule type="containsText" dxfId="359" priority="477" operator="containsText" text="DPR not submitted">
      <formula>NOT(ISERROR(SEARCH("DPR not submitted",C1077)))</formula>
    </cfRule>
    <cfRule type="containsText" dxfId="358" priority="478" operator="containsText" text="Yet to be approved">
      <formula>NOT(ISERROR(SEARCH("Yet to be approved",C1077)))</formula>
    </cfRule>
  </conditionalFormatting>
  <conditionalFormatting sqref="C1079:C1080">
    <cfRule type="containsText" dxfId="357" priority="475" operator="containsText" text="DPR not submitted">
      <formula>NOT(ISERROR(SEARCH("DPR not submitted",C1079)))</formula>
    </cfRule>
    <cfRule type="containsText" dxfId="356" priority="476" operator="containsText" text="Yet to be approved">
      <formula>NOT(ISERROR(SEARCH("Yet to be approved",C1079)))</formula>
    </cfRule>
  </conditionalFormatting>
  <conditionalFormatting sqref="C1082:C1083">
    <cfRule type="containsText" dxfId="355" priority="473" operator="containsText" text="DPR not submitted">
      <formula>NOT(ISERROR(SEARCH("DPR not submitted",C1082)))</formula>
    </cfRule>
    <cfRule type="containsText" dxfId="354" priority="474" operator="containsText" text="Yet to be approved">
      <formula>NOT(ISERROR(SEARCH("Yet to be approved",C1082)))</formula>
    </cfRule>
  </conditionalFormatting>
  <conditionalFormatting sqref="C1315:C1384">
    <cfRule type="containsText" dxfId="353" priority="471" operator="containsText" text="DPR not submitted">
      <formula>NOT(ISERROR(SEARCH("DPR not submitted",C1315)))</formula>
    </cfRule>
    <cfRule type="containsText" dxfId="352" priority="472" operator="containsText" text="Yet to be approved">
      <formula>NOT(ISERROR(SEARCH("Yet to be approved",C1315)))</formula>
    </cfRule>
  </conditionalFormatting>
  <conditionalFormatting sqref="C1188">
    <cfRule type="containsText" dxfId="351" priority="451" operator="containsText" text="DPR not submitted">
      <formula>NOT(ISERROR(SEARCH("DPR not submitted",C1188)))</formula>
    </cfRule>
    <cfRule type="containsText" dxfId="350" priority="452" operator="containsText" text="Yet to be approved">
      <formula>NOT(ISERROR(SEARCH("Yet to be approved",C1188)))</formula>
    </cfRule>
  </conditionalFormatting>
  <conditionalFormatting sqref="C1189">
    <cfRule type="containsText" dxfId="349" priority="449" operator="containsText" text="DPR not submitted">
      <formula>NOT(ISERROR(SEARCH("DPR not submitted",C1189)))</formula>
    </cfRule>
    <cfRule type="containsText" dxfId="348" priority="450" operator="containsText" text="Yet to be approved">
      <formula>NOT(ISERROR(SEARCH("Yet to be approved",C1189)))</formula>
    </cfRule>
  </conditionalFormatting>
  <conditionalFormatting sqref="C1160">
    <cfRule type="containsText" dxfId="347" priority="447" operator="containsText" text="DPR not submitted">
      <formula>NOT(ISERROR(SEARCH("DPR not submitted",C1160)))</formula>
    </cfRule>
    <cfRule type="containsText" dxfId="346" priority="448" operator="containsText" text="Yet to be approved">
      <formula>NOT(ISERROR(SEARCH("Yet to be approved",C1160)))</formula>
    </cfRule>
  </conditionalFormatting>
  <conditionalFormatting sqref="C1163">
    <cfRule type="containsText" dxfId="345" priority="445" operator="containsText" text="DPR not submitted">
      <formula>NOT(ISERROR(SEARCH("DPR not submitted",C1163)))</formula>
    </cfRule>
    <cfRule type="containsText" dxfId="344" priority="446" operator="containsText" text="Yet to be approved">
      <formula>NOT(ISERROR(SEARCH("Yet to be approved",C1163)))</formula>
    </cfRule>
  </conditionalFormatting>
  <conditionalFormatting sqref="C1171">
    <cfRule type="containsText" dxfId="343" priority="443" operator="containsText" text="DPR not submitted">
      <formula>NOT(ISERROR(SEARCH("DPR not submitted",C1171)))</formula>
    </cfRule>
    <cfRule type="containsText" dxfId="342" priority="444" operator="containsText" text="Yet to be approved">
      <formula>NOT(ISERROR(SEARCH("Yet to be approved",C1171)))</formula>
    </cfRule>
  </conditionalFormatting>
  <conditionalFormatting sqref="C1187">
    <cfRule type="containsText" dxfId="341" priority="453" operator="containsText" text="DPR not submitted">
      <formula>NOT(ISERROR(SEARCH("DPR not submitted",C1187)))</formula>
    </cfRule>
    <cfRule type="containsText" dxfId="340" priority="454" operator="containsText" text="Yet to be approved">
      <formula>NOT(ISERROR(SEARCH("Yet to be approved",C1187)))</formula>
    </cfRule>
  </conditionalFormatting>
  <conditionalFormatting sqref="C1182">
    <cfRule type="containsText" dxfId="339" priority="461" operator="containsText" text="DPR not submitted">
      <formula>NOT(ISERROR(SEARCH("DPR not submitted",C1182)))</formula>
    </cfRule>
    <cfRule type="containsText" dxfId="338" priority="462" operator="containsText" text="Yet to be approved">
      <formula>NOT(ISERROR(SEARCH("Yet to be approved",C1182)))</formula>
    </cfRule>
  </conditionalFormatting>
  <conditionalFormatting sqref="C1173">
    <cfRule type="containsText" dxfId="337" priority="441" operator="containsText" text="DPR not submitted">
      <formula>NOT(ISERROR(SEARCH("DPR not submitted",C1173)))</formula>
    </cfRule>
    <cfRule type="containsText" dxfId="336" priority="442" operator="containsText" text="Yet to be approved">
      <formula>NOT(ISERROR(SEARCH("Yet to be approved",C1173)))</formula>
    </cfRule>
  </conditionalFormatting>
  <conditionalFormatting sqref="C1180">
    <cfRule type="containsText" dxfId="335" priority="439" operator="containsText" text="DPR not submitted">
      <formula>NOT(ISERROR(SEARCH("DPR not submitted",C1180)))</formula>
    </cfRule>
    <cfRule type="containsText" dxfId="334" priority="440" operator="containsText" text="Yet to be approved">
      <formula>NOT(ISERROR(SEARCH("Yet to be approved",C1180)))</formula>
    </cfRule>
  </conditionalFormatting>
  <conditionalFormatting sqref="C1185">
    <cfRule type="containsText" dxfId="333" priority="437" operator="containsText" text="DPR not submitted">
      <formula>NOT(ISERROR(SEARCH("DPR not submitted",C1185)))</formula>
    </cfRule>
    <cfRule type="containsText" dxfId="332" priority="438" operator="containsText" text="Yet to be approved">
      <formula>NOT(ISERROR(SEARCH("Yet to be approved",C1185)))</formula>
    </cfRule>
  </conditionalFormatting>
  <conditionalFormatting sqref="C1209">
    <cfRule type="containsText" dxfId="331" priority="425" operator="containsText" text="DPR not submitted">
      <formula>NOT(ISERROR(SEARCH("DPR not submitted",C1209)))</formula>
    </cfRule>
    <cfRule type="containsText" dxfId="330" priority="426" operator="containsText" text="Yet to be approved">
      <formula>NOT(ISERROR(SEARCH("Yet to be approved",C1209)))</formula>
    </cfRule>
  </conditionalFormatting>
  <conditionalFormatting sqref="C1200">
    <cfRule type="containsText" dxfId="329" priority="429" operator="containsText" text="DPR not submitted">
      <formula>NOT(ISERROR(SEARCH("DPR not submitted",C1200)))</formula>
    </cfRule>
    <cfRule type="containsText" dxfId="328" priority="430" operator="containsText" text="Yet to be approved">
      <formula>NOT(ISERROR(SEARCH("Yet to be approved",C1200)))</formula>
    </cfRule>
  </conditionalFormatting>
  <conditionalFormatting sqref="C1207">
    <cfRule type="containsText" dxfId="327" priority="427" operator="containsText" text="DPR not submitted">
      <formula>NOT(ISERROR(SEARCH("DPR not submitted",C1207)))</formula>
    </cfRule>
    <cfRule type="containsText" dxfId="326" priority="428" operator="containsText" text="Yet to be approved">
      <formula>NOT(ISERROR(SEARCH("Yet to be approved",C1207)))</formula>
    </cfRule>
  </conditionalFormatting>
  <conditionalFormatting sqref="C1190">
    <cfRule type="containsText" dxfId="325" priority="435" operator="containsText" text="DPR not submitted">
      <formula>NOT(ISERROR(SEARCH("DPR not submitted",C1190)))</formula>
    </cfRule>
    <cfRule type="containsText" dxfId="324" priority="436" operator="containsText" text="Yet to be approved">
      <formula>NOT(ISERROR(SEARCH("Yet to be approved",C1190)))</formula>
    </cfRule>
  </conditionalFormatting>
  <conditionalFormatting sqref="C1193">
    <cfRule type="containsText" dxfId="323" priority="433" operator="containsText" text="DPR not submitted">
      <formula>NOT(ISERROR(SEARCH("DPR not submitted",C1193)))</formula>
    </cfRule>
    <cfRule type="containsText" dxfId="322" priority="434" operator="containsText" text="Yet to be approved">
      <formula>NOT(ISERROR(SEARCH("Yet to be approved",C1193)))</formula>
    </cfRule>
  </conditionalFormatting>
  <conditionalFormatting sqref="C1196">
    <cfRule type="containsText" dxfId="321" priority="431" operator="containsText" text="DPR not submitted">
      <formula>NOT(ISERROR(SEARCH("DPR not submitted",C1196)))</formula>
    </cfRule>
    <cfRule type="containsText" dxfId="320" priority="432" operator="containsText" text="Yet to be approved">
      <formula>NOT(ISERROR(SEARCH("Yet to be approved",C1196)))</formula>
    </cfRule>
  </conditionalFormatting>
  <conditionalFormatting sqref="C1194:C1195 C1197:C1199 C1201:C1206 C1191:C1192 C1164:C1170 C1172 C1174:C1179">
    <cfRule type="containsText" dxfId="319" priority="469" operator="containsText" text="DPR not submitted">
      <formula>NOT(ISERROR(SEARCH("DPR not submitted",C1164)))</formula>
    </cfRule>
    <cfRule type="containsText" dxfId="318" priority="470" operator="containsText" text="Yet to be approved">
      <formula>NOT(ISERROR(SEARCH("Yet to be approved",C1164)))</formula>
    </cfRule>
  </conditionalFormatting>
  <conditionalFormatting sqref="C1208">
    <cfRule type="containsText" dxfId="317" priority="467" operator="containsText" text="DPR not submitted">
      <formula>NOT(ISERROR(SEARCH("DPR not submitted",C1208)))</formula>
    </cfRule>
    <cfRule type="containsText" dxfId="316" priority="468" operator="containsText" text="Yet to be approved">
      <formula>NOT(ISERROR(SEARCH("Yet to be approved",C1208)))</formula>
    </cfRule>
  </conditionalFormatting>
  <conditionalFormatting sqref="C1210">
    <cfRule type="containsText" dxfId="315" priority="465" operator="containsText" text="DPR not submitted">
      <formula>NOT(ISERROR(SEARCH("DPR not submitted",C1210)))</formula>
    </cfRule>
    <cfRule type="containsText" dxfId="314" priority="466" operator="containsText" text="Yet to be approved">
      <formula>NOT(ISERROR(SEARCH("Yet to be approved",C1210)))</formula>
    </cfRule>
  </conditionalFormatting>
  <conditionalFormatting sqref="C1181">
    <cfRule type="containsText" dxfId="313" priority="463" operator="containsText" text="DPR not submitted">
      <formula>NOT(ISERROR(SEARCH("DPR not submitted",C1181)))</formula>
    </cfRule>
    <cfRule type="containsText" dxfId="312" priority="464" operator="containsText" text="Yet to be approved">
      <formula>NOT(ISERROR(SEARCH("Yet to be approved",C1181)))</formula>
    </cfRule>
  </conditionalFormatting>
  <conditionalFormatting sqref="C1183 C1161:C1162">
    <cfRule type="containsText" dxfId="311" priority="459" operator="containsText" text="DPR not submitted">
      <formula>NOT(ISERROR(SEARCH("DPR not submitted",C1161)))</formula>
    </cfRule>
    <cfRule type="containsText" dxfId="310" priority="460" operator="containsText" text="Yet to be approved">
      <formula>NOT(ISERROR(SEARCH("Yet to be approved",C1161)))</formula>
    </cfRule>
  </conditionalFormatting>
  <conditionalFormatting sqref="C1184">
    <cfRule type="containsText" dxfId="309" priority="457" operator="containsText" text="DPR not submitted">
      <formula>NOT(ISERROR(SEARCH("DPR not submitted",C1184)))</formula>
    </cfRule>
    <cfRule type="containsText" dxfId="308" priority="458" operator="containsText" text="Yet to be approved">
      <formula>NOT(ISERROR(SEARCH("Yet to be approved",C1184)))</formula>
    </cfRule>
  </conditionalFormatting>
  <conditionalFormatting sqref="C1186">
    <cfRule type="containsText" dxfId="307" priority="455" operator="containsText" text="DPR not submitted">
      <formula>NOT(ISERROR(SEARCH("DPR not submitted",C1186)))</formula>
    </cfRule>
    <cfRule type="containsText" dxfId="306" priority="456" operator="containsText" text="Yet to be approved">
      <formula>NOT(ISERROR(SEARCH("Yet to be approved",C1186)))</formula>
    </cfRule>
  </conditionalFormatting>
  <conditionalFormatting sqref="C1265">
    <cfRule type="containsText" dxfId="305" priority="413" operator="containsText" text="DPR not submitted">
      <formula>NOT(ISERROR(SEARCH("DPR not submitted",C1265)))</formula>
    </cfRule>
    <cfRule type="containsText" dxfId="304" priority="414" operator="containsText" text="Yet to be approved">
      <formula>NOT(ISERROR(SEARCH("Yet to be approved",C1265)))</formula>
    </cfRule>
  </conditionalFormatting>
  <conditionalFormatting sqref="C1231:C1254">
    <cfRule type="containsText" dxfId="303" priority="377" operator="containsText" text="DPR not submitted">
      <formula>NOT(ISERROR(SEARCH("DPR not submitted",C1231)))</formula>
    </cfRule>
    <cfRule type="containsText" dxfId="302" priority="378" operator="containsText" text="Yet to be approved">
      <formula>NOT(ISERROR(SEARCH("Yet to be approved",C1231)))</formula>
    </cfRule>
  </conditionalFormatting>
  <conditionalFormatting sqref="C1222">
    <cfRule type="containsText" dxfId="301" priority="417" operator="containsText" text="DPR not submitted">
      <formula>NOT(ISERROR(SEARCH("DPR not submitted",C1222)))</formula>
    </cfRule>
    <cfRule type="containsText" dxfId="300" priority="418" operator="containsText" text="Yet to be approved">
      <formula>NOT(ISERROR(SEARCH("Yet to be approved",C1222)))</formula>
    </cfRule>
  </conditionalFormatting>
  <conditionalFormatting sqref="C1255">
    <cfRule type="containsText" dxfId="299" priority="415" operator="containsText" text="DPR not submitted">
      <formula>NOT(ISERROR(SEARCH("DPR not submitted",C1255)))</formula>
    </cfRule>
    <cfRule type="containsText" dxfId="298" priority="416" operator="containsText" text="Yet to be approved">
      <formula>NOT(ISERROR(SEARCH("Yet to be approved",C1255)))</formula>
    </cfRule>
  </conditionalFormatting>
  <conditionalFormatting sqref="C1227">
    <cfRule type="containsText" dxfId="297" priority="383" operator="containsText" text="DPR not submitted">
      <formula>NOT(ISERROR(SEARCH("DPR not submitted",C1227)))</formula>
    </cfRule>
    <cfRule type="containsText" dxfId="296" priority="384" operator="containsText" text="Yet to be approved">
      <formula>NOT(ISERROR(SEARCH("Yet to be approved",C1227)))</formula>
    </cfRule>
  </conditionalFormatting>
  <conditionalFormatting sqref="C1228">
    <cfRule type="containsText" dxfId="295" priority="381" operator="containsText" text="DPR not submitted">
      <formula>NOT(ISERROR(SEARCH("DPR not submitted",C1228)))</formula>
    </cfRule>
    <cfRule type="containsText" dxfId="294" priority="382" operator="containsText" text="Yet to be approved">
      <formula>NOT(ISERROR(SEARCH("Yet to be approved",C1228)))</formula>
    </cfRule>
  </conditionalFormatting>
  <conditionalFormatting sqref="C1229">
    <cfRule type="containsText" dxfId="293" priority="379" operator="containsText" text="DPR not submitted">
      <formula>NOT(ISERROR(SEARCH("DPR not submitted",C1229)))</formula>
    </cfRule>
    <cfRule type="containsText" dxfId="292" priority="380" operator="containsText" text="Yet to be approved">
      <formula>NOT(ISERROR(SEARCH("Yet to be approved",C1229)))</formula>
    </cfRule>
  </conditionalFormatting>
  <conditionalFormatting sqref="C1257:C1261">
    <cfRule type="containsText" dxfId="291" priority="375" operator="containsText" text="DPR not submitted">
      <formula>NOT(ISERROR(SEARCH("DPR not submitted",C1257)))</formula>
    </cfRule>
    <cfRule type="containsText" dxfId="290" priority="376" operator="containsText" text="Yet to be approved">
      <formula>NOT(ISERROR(SEARCH("Yet to be approved",C1257)))</formula>
    </cfRule>
  </conditionalFormatting>
  <conditionalFormatting sqref="C1263:C1264">
    <cfRule type="containsText" dxfId="289" priority="373" operator="containsText" text="DPR not submitted">
      <formula>NOT(ISERROR(SEARCH("DPR not submitted",C1263)))</formula>
    </cfRule>
    <cfRule type="containsText" dxfId="288" priority="374" operator="containsText" text="Yet to be approved">
      <formula>NOT(ISERROR(SEARCH("Yet to be approved",C1263)))</formula>
    </cfRule>
  </conditionalFormatting>
  <conditionalFormatting sqref="C1211">
    <cfRule type="containsText" dxfId="287" priority="423" operator="containsText" text="DPR not submitted">
      <formula>NOT(ISERROR(SEARCH("DPR not submitted",C1211)))</formula>
    </cfRule>
    <cfRule type="containsText" dxfId="286" priority="424" operator="containsText" text="Yet to be approved">
      <formula>NOT(ISERROR(SEARCH("Yet to be approved",C1211)))</formula>
    </cfRule>
  </conditionalFormatting>
  <conditionalFormatting sqref="C1215">
    <cfRule type="containsText" dxfId="285" priority="421" operator="containsText" text="DPR not submitted">
      <formula>NOT(ISERROR(SEARCH("DPR not submitted",C1215)))</formula>
    </cfRule>
    <cfRule type="containsText" dxfId="284" priority="422" operator="containsText" text="Yet to be approved">
      <formula>NOT(ISERROR(SEARCH("Yet to be approved",C1215)))</formula>
    </cfRule>
  </conditionalFormatting>
  <conditionalFormatting sqref="C1217">
    <cfRule type="containsText" dxfId="283" priority="419" operator="containsText" text="DPR not submitted">
      <formula>NOT(ISERROR(SEARCH("DPR not submitted",C1217)))</formula>
    </cfRule>
    <cfRule type="containsText" dxfId="282" priority="420" operator="containsText" text="Yet to be approved">
      <formula>NOT(ISERROR(SEARCH("Yet to be approved",C1217)))</formula>
    </cfRule>
  </conditionalFormatting>
  <conditionalFormatting sqref="C1225">
    <cfRule type="containsText" dxfId="281" priority="411" operator="containsText" text="DPR not submitted">
      <formula>NOT(ISERROR(SEARCH("DPR not submitted",C1225)))</formula>
    </cfRule>
    <cfRule type="containsText" dxfId="280" priority="412" operator="containsText" text="Yet to be approved">
      <formula>NOT(ISERROR(SEARCH("Yet to be approved",C1225)))</formula>
    </cfRule>
  </conditionalFormatting>
  <conditionalFormatting sqref="C1230">
    <cfRule type="containsText" dxfId="279" priority="409" operator="containsText" text="DPR not submitted">
      <formula>NOT(ISERROR(SEARCH("DPR not submitted",C1230)))</formula>
    </cfRule>
    <cfRule type="containsText" dxfId="278" priority="410" operator="containsText" text="Yet to be approved">
      <formula>NOT(ISERROR(SEARCH("Yet to be approved",C1230)))</formula>
    </cfRule>
  </conditionalFormatting>
  <conditionalFormatting sqref="C1256">
    <cfRule type="containsText" dxfId="277" priority="407" operator="containsText" text="DPR not submitted">
      <formula>NOT(ISERROR(SEARCH("DPR not submitted",C1256)))</formula>
    </cfRule>
    <cfRule type="containsText" dxfId="276" priority="408" operator="containsText" text="Yet to be approved">
      <formula>NOT(ISERROR(SEARCH("Yet to be approved",C1256)))</formula>
    </cfRule>
  </conditionalFormatting>
  <conditionalFormatting sqref="C1262">
    <cfRule type="containsText" dxfId="275" priority="405" operator="containsText" text="DPR not submitted">
      <formula>NOT(ISERROR(SEARCH("DPR not submitted",C1262)))</formula>
    </cfRule>
    <cfRule type="containsText" dxfId="274" priority="406" operator="containsText" text="Yet to be approved">
      <formula>NOT(ISERROR(SEARCH("Yet to be approved",C1262)))</formula>
    </cfRule>
  </conditionalFormatting>
  <conditionalFormatting sqref="C1272">
    <cfRule type="containsText" dxfId="273" priority="403" operator="containsText" text="DPR not submitted">
      <formula>NOT(ISERROR(SEARCH("DPR not submitted",C1272)))</formula>
    </cfRule>
    <cfRule type="containsText" dxfId="272" priority="404" operator="containsText" text="Yet to be approved">
      <formula>NOT(ISERROR(SEARCH("Yet to be approved",C1272)))</formula>
    </cfRule>
  </conditionalFormatting>
  <conditionalFormatting sqref="C1276">
    <cfRule type="containsText" dxfId="271" priority="401" operator="containsText" text="DPR not submitted">
      <formula>NOT(ISERROR(SEARCH("DPR not submitted",C1276)))</formula>
    </cfRule>
    <cfRule type="containsText" dxfId="270" priority="402" operator="containsText" text="Yet to be approved">
      <formula>NOT(ISERROR(SEARCH("Yet to be approved",C1276)))</formula>
    </cfRule>
  </conditionalFormatting>
  <conditionalFormatting sqref="C1288">
    <cfRule type="containsText" dxfId="269" priority="399" operator="containsText" text="DPR not submitted">
      <formula>NOT(ISERROR(SEARCH("DPR not submitted",C1288)))</formula>
    </cfRule>
    <cfRule type="containsText" dxfId="268" priority="400" operator="containsText" text="Yet to be approved">
      <formula>NOT(ISERROR(SEARCH("Yet to be approved",C1288)))</formula>
    </cfRule>
  </conditionalFormatting>
  <conditionalFormatting sqref="C1298">
    <cfRule type="containsText" dxfId="267" priority="397" operator="containsText" text="DPR not submitted">
      <formula>NOT(ISERROR(SEARCH("DPR not submitted",C1298)))</formula>
    </cfRule>
    <cfRule type="containsText" dxfId="266" priority="398" operator="containsText" text="Yet to be approved">
      <formula>NOT(ISERROR(SEARCH("Yet to be approved",C1298)))</formula>
    </cfRule>
  </conditionalFormatting>
  <conditionalFormatting sqref="C1304">
    <cfRule type="containsText" dxfId="265" priority="395" operator="containsText" text="DPR not submitted">
      <formula>NOT(ISERROR(SEARCH("DPR not submitted",C1304)))</formula>
    </cfRule>
    <cfRule type="containsText" dxfId="264" priority="396" operator="containsText" text="Yet to be approved">
      <formula>NOT(ISERROR(SEARCH("Yet to be approved",C1304)))</formula>
    </cfRule>
  </conditionalFormatting>
  <conditionalFormatting sqref="C1306">
    <cfRule type="containsText" dxfId="263" priority="393" operator="containsText" text="DPR not submitted">
      <formula>NOT(ISERROR(SEARCH("DPR not submitted",C1306)))</formula>
    </cfRule>
    <cfRule type="containsText" dxfId="262" priority="394" operator="containsText" text="Yet to be approved">
      <formula>NOT(ISERROR(SEARCH("Yet to be approved",C1306)))</formula>
    </cfRule>
  </conditionalFormatting>
  <conditionalFormatting sqref="C1308">
    <cfRule type="containsText" dxfId="261" priority="391" operator="containsText" text="DPR not submitted">
      <formula>NOT(ISERROR(SEARCH("DPR not submitted",C1308)))</formula>
    </cfRule>
    <cfRule type="containsText" dxfId="260" priority="392" operator="containsText" text="Yet to be approved">
      <formula>NOT(ISERROR(SEARCH("Yet to be approved",C1308)))</formula>
    </cfRule>
  </conditionalFormatting>
  <conditionalFormatting sqref="C1311">
    <cfRule type="containsText" dxfId="259" priority="389" operator="containsText" text="DPR not submitted">
      <formula>NOT(ISERROR(SEARCH("DPR not submitted",C1311)))</formula>
    </cfRule>
    <cfRule type="containsText" dxfId="258" priority="390" operator="containsText" text="Yet to be approved">
      <formula>NOT(ISERROR(SEARCH("Yet to be approved",C1311)))</formula>
    </cfRule>
  </conditionalFormatting>
  <conditionalFormatting sqref="C1314">
    <cfRule type="containsText" dxfId="257" priority="387" operator="containsText" text="DPR not submitted">
      <formula>NOT(ISERROR(SEARCH("DPR not submitted",C1314)))</formula>
    </cfRule>
    <cfRule type="containsText" dxfId="256" priority="388" operator="containsText" text="Yet to be approved">
      <formula>NOT(ISERROR(SEARCH("Yet to be approved",C1314)))</formula>
    </cfRule>
  </conditionalFormatting>
  <conditionalFormatting sqref="C1226">
    <cfRule type="containsText" dxfId="255" priority="385" operator="containsText" text="DPR not submitted">
      <formula>NOT(ISERROR(SEARCH("DPR not submitted",C1226)))</formula>
    </cfRule>
    <cfRule type="containsText" dxfId="254" priority="386" operator="containsText" text="Yet to be approved">
      <formula>NOT(ISERROR(SEARCH("Yet to be approved",C1226)))</formula>
    </cfRule>
  </conditionalFormatting>
  <conditionalFormatting sqref="C1266:C1271">
    <cfRule type="containsText" dxfId="253" priority="371" operator="containsText" text="DPR not submitted">
      <formula>NOT(ISERROR(SEARCH("DPR not submitted",C1266)))</formula>
    </cfRule>
    <cfRule type="containsText" dxfId="252" priority="372" operator="containsText" text="Yet to be approved">
      <formula>NOT(ISERROR(SEARCH("Yet to be approved",C1266)))</formula>
    </cfRule>
  </conditionalFormatting>
  <conditionalFormatting sqref="C1273:C1275">
    <cfRule type="containsText" dxfId="251" priority="369" operator="containsText" text="DPR not submitted">
      <formula>NOT(ISERROR(SEARCH("DPR not submitted",C1273)))</formula>
    </cfRule>
    <cfRule type="containsText" dxfId="250" priority="370" operator="containsText" text="Yet to be approved">
      <formula>NOT(ISERROR(SEARCH("Yet to be approved",C1273)))</formula>
    </cfRule>
  </conditionalFormatting>
  <conditionalFormatting sqref="C1277:C1287">
    <cfRule type="containsText" dxfId="249" priority="367" operator="containsText" text="DPR not submitted">
      <formula>NOT(ISERROR(SEARCH("DPR not submitted",C1277)))</formula>
    </cfRule>
    <cfRule type="containsText" dxfId="248" priority="368" operator="containsText" text="Yet to be approved">
      <formula>NOT(ISERROR(SEARCH("Yet to be approved",C1277)))</formula>
    </cfRule>
  </conditionalFormatting>
  <conditionalFormatting sqref="C1289:C1297">
    <cfRule type="containsText" dxfId="247" priority="365" operator="containsText" text="DPR not submitted">
      <formula>NOT(ISERROR(SEARCH("DPR not submitted",C1289)))</formula>
    </cfRule>
    <cfRule type="containsText" dxfId="246" priority="366" operator="containsText" text="Yet to be approved">
      <formula>NOT(ISERROR(SEARCH("Yet to be approved",C1289)))</formula>
    </cfRule>
  </conditionalFormatting>
  <conditionalFormatting sqref="C1299:C1303">
    <cfRule type="containsText" dxfId="245" priority="363" operator="containsText" text="DPR not submitted">
      <formula>NOT(ISERROR(SEARCH("DPR not submitted",C1299)))</formula>
    </cfRule>
    <cfRule type="containsText" dxfId="244" priority="364" operator="containsText" text="Yet to be approved">
      <formula>NOT(ISERROR(SEARCH("Yet to be approved",C1299)))</formula>
    </cfRule>
  </conditionalFormatting>
  <conditionalFormatting sqref="C1305">
    <cfRule type="containsText" dxfId="243" priority="361" operator="containsText" text="DPR not submitted">
      <formula>NOT(ISERROR(SEARCH("DPR not submitted",C1305)))</formula>
    </cfRule>
    <cfRule type="containsText" dxfId="242" priority="362" operator="containsText" text="Yet to be approved">
      <formula>NOT(ISERROR(SEARCH("Yet to be approved",C1305)))</formula>
    </cfRule>
  </conditionalFormatting>
  <conditionalFormatting sqref="C1307">
    <cfRule type="containsText" dxfId="241" priority="359" operator="containsText" text="DPR not submitted">
      <formula>NOT(ISERROR(SEARCH("DPR not submitted",C1307)))</formula>
    </cfRule>
    <cfRule type="containsText" dxfId="240" priority="360" operator="containsText" text="Yet to be approved">
      <formula>NOT(ISERROR(SEARCH("Yet to be approved",C1307)))</formula>
    </cfRule>
  </conditionalFormatting>
  <conditionalFormatting sqref="C1309:C1310">
    <cfRule type="containsText" dxfId="239" priority="357" operator="containsText" text="DPR not submitted">
      <formula>NOT(ISERROR(SEARCH("DPR not submitted",C1309)))</formula>
    </cfRule>
    <cfRule type="containsText" dxfId="238" priority="358" operator="containsText" text="Yet to be approved">
      <formula>NOT(ISERROR(SEARCH("Yet to be approved",C1309)))</formula>
    </cfRule>
  </conditionalFormatting>
  <conditionalFormatting sqref="C1312:C1313">
    <cfRule type="containsText" dxfId="237" priority="355" operator="containsText" text="DPR not submitted">
      <formula>NOT(ISERROR(SEARCH("DPR not submitted",C1312)))</formula>
    </cfRule>
    <cfRule type="containsText" dxfId="236" priority="356" operator="containsText" text="Yet to be approved">
      <formula>NOT(ISERROR(SEARCH("Yet to be approved",C1312)))</formula>
    </cfRule>
  </conditionalFormatting>
  <conditionalFormatting sqref="C1545:C1614">
    <cfRule type="containsText" dxfId="235" priority="353" operator="containsText" text="DPR not submitted">
      <formula>NOT(ISERROR(SEARCH("DPR not submitted",C1545)))</formula>
    </cfRule>
    <cfRule type="containsText" dxfId="234" priority="354" operator="containsText" text="Yet to be approved">
      <formula>NOT(ISERROR(SEARCH("Yet to be approved",C1545)))</formula>
    </cfRule>
  </conditionalFormatting>
  <conditionalFormatting sqref="C1418">
    <cfRule type="containsText" dxfId="233" priority="333" operator="containsText" text="DPR not submitted">
      <formula>NOT(ISERROR(SEARCH("DPR not submitted",C1418)))</formula>
    </cfRule>
    <cfRule type="containsText" dxfId="232" priority="334" operator="containsText" text="Yet to be approved">
      <formula>NOT(ISERROR(SEARCH("Yet to be approved",C1418)))</formula>
    </cfRule>
  </conditionalFormatting>
  <conditionalFormatting sqref="C1419">
    <cfRule type="containsText" dxfId="231" priority="331" operator="containsText" text="DPR not submitted">
      <formula>NOT(ISERROR(SEARCH("DPR not submitted",C1419)))</formula>
    </cfRule>
    <cfRule type="containsText" dxfId="230" priority="332" operator="containsText" text="Yet to be approved">
      <formula>NOT(ISERROR(SEARCH("Yet to be approved",C1419)))</formula>
    </cfRule>
  </conditionalFormatting>
  <conditionalFormatting sqref="C1390">
    <cfRule type="containsText" dxfId="229" priority="329" operator="containsText" text="DPR not submitted">
      <formula>NOT(ISERROR(SEARCH("DPR not submitted",C1390)))</formula>
    </cfRule>
    <cfRule type="containsText" dxfId="228" priority="330" operator="containsText" text="Yet to be approved">
      <formula>NOT(ISERROR(SEARCH("Yet to be approved",C1390)))</formula>
    </cfRule>
  </conditionalFormatting>
  <conditionalFormatting sqref="C1393">
    <cfRule type="containsText" dxfId="227" priority="327" operator="containsText" text="DPR not submitted">
      <formula>NOT(ISERROR(SEARCH("DPR not submitted",C1393)))</formula>
    </cfRule>
    <cfRule type="containsText" dxfId="226" priority="328" operator="containsText" text="Yet to be approved">
      <formula>NOT(ISERROR(SEARCH("Yet to be approved",C1393)))</formula>
    </cfRule>
  </conditionalFormatting>
  <conditionalFormatting sqref="C1401">
    <cfRule type="containsText" dxfId="225" priority="325" operator="containsText" text="DPR not submitted">
      <formula>NOT(ISERROR(SEARCH("DPR not submitted",C1401)))</formula>
    </cfRule>
    <cfRule type="containsText" dxfId="224" priority="326" operator="containsText" text="Yet to be approved">
      <formula>NOT(ISERROR(SEARCH("Yet to be approved",C1401)))</formula>
    </cfRule>
  </conditionalFormatting>
  <conditionalFormatting sqref="C1417">
    <cfRule type="containsText" dxfId="223" priority="335" operator="containsText" text="DPR not submitted">
      <formula>NOT(ISERROR(SEARCH("DPR not submitted",C1417)))</formula>
    </cfRule>
    <cfRule type="containsText" dxfId="222" priority="336" operator="containsText" text="Yet to be approved">
      <formula>NOT(ISERROR(SEARCH("Yet to be approved",C1417)))</formula>
    </cfRule>
  </conditionalFormatting>
  <conditionalFormatting sqref="C1412">
    <cfRule type="containsText" dxfId="221" priority="343" operator="containsText" text="DPR not submitted">
      <formula>NOT(ISERROR(SEARCH("DPR not submitted",C1412)))</formula>
    </cfRule>
    <cfRule type="containsText" dxfId="220" priority="344" operator="containsText" text="Yet to be approved">
      <formula>NOT(ISERROR(SEARCH("Yet to be approved",C1412)))</formula>
    </cfRule>
  </conditionalFormatting>
  <conditionalFormatting sqref="C1403">
    <cfRule type="containsText" dxfId="219" priority="323" operator="containsText" text="DPR not submitted">
      <formula>NOT(ISERROR(SEARCH("DPR not submitted",C1403)))</formula>
    </cfRule>
    <cfRule type="containsText" dxfId="218" priority="324" operator="containsText" text="Yet to be approved">
      <formula>NOT(ISERROR(SEARCH("Yet to be approved",C1403)))</formula>
    </cfRule>
  </conditionalFormatting>
  <conditionalFormatting sqref="C1410">
    <cfRule type="containsText" dxfId="217" priority="321" operator="containsText" text="DPR not submitted">
      <formula>NOT(ISERROR(SEARCH("DPR not submitted",C1410)))</formula>
    </cfRule>
    <cfRule type="containsText" dxfId="216" priority="322" operator="containsText" text="Yet to be approved">
      <formula>NOT(ISERROR(SEARCH("Yet to be approved",C1410)))</formula>
    </cfRule>
  </conditionalFormatting>
  <conditionalFormatting sqref="C1415">
    <cfRule type="containsText" dxfId="215" priority="319" operator="containsText" text="DPR not submitted">
      <formula>NOT(ISERROR(SEARCH("DPR not submitted",C1415)))</formula>
    </cfRule>
    <cfRule type="containsText" dxfId="214" priority="320" operator="containsText" text="Yet to be approved">
      <formula>NOT(ISERROR(SEARCH("Yet to be approved",C1415)))</formula>
    </cfRule>
  </conditionalFormatting>
  <conditionalFormatting sqref="C1439">
    <cfRule type="containsText" dxfId="213" priority="307" operator="containsText" text="DPR not submitted">
      <formula>NOT(ISERROR(SEARCH("DPR not submitted",C1439)))</formula>
    </cfRule>
    <cfRule type="containsText" dxfId="212" priority="308" operator="containsText" text="Yet to be approved">
      <formula>NOT(ISERROR(SEARCH("Yet to be approved",C1439)))</formula>
    </cfRule>
  </conditionalFormatting>
  <conditionalFormatting sqref="C1430">
    <cfRule type="containsText" dxfId="211" priority="311" operator="containsText" text="DPR not submitted">
      <formula>NOT(ISERROR(SEARCH("DPR not submitted",C1430)))</formula>
    </cfRule>
    <cfRule type="containsText" dxfId="210" priority="312" operator="containsText" text="Yet to be approved">
      <formula>NOT(ISERROR(SEARCH("Yet to be approved",C1430)))</formula>
    </cfRule>
  </conditionalFormatting>
  <conditionalFormatting sqref="C1437">
    <cfRule type="containsText" dxfId="209" priority="309" operator="containsText" text="DPR not submitted">
      <formula>NOT(ISERROR(SEARCH("DPR not submitted",C1437)))</formula>
    </cfRule>
    <cfRule type="containsText" dxfId="208" priority="310" operator="containsText" text="Yet to be approved">
      <formula>NOT(ISERROR(SEARCH("Yet to be approved",C1437)))</formula>
    </cfRule>
  </conditionalFormatting>
  <conditionalFormatting sqref="C1420">
    <cfRule type="containsText" dxfId="207" priority="317" operator="containsText" text="DPR not submitted">
      <formula>NOT(ISERROR(SEARCH("DPR not submitted",C1420)))</formula>
    </cfRule>
    <cfRule type="containsText" dxfId="206" priority="318" operator="containsText" text="Yet to be approved">
      <formula>NOT(ISERROR(SEARCH("Yet to be approved",C1420)))</formula>
    </cfRule>
  </conditionalFormatting>
  <conditionalFormatting sqref="C1423">
    <cfRule type="containsText" dxfId="205" priority="315" operator="containsText" text="DPR not submitted">
      <formula>NOT(ISERROR(SEARCH("DPR not submitted",C1423)))</formula>
    </cfRule>
    <cfRule type="containsText" dxfId="204" priority="316" operator="containsText" text="Yet to be approved">
      <formula>NOT(ISERROR(SEARCH("Yet to be approved",C1423)))</formula>
    </cfRule>
  </conditionalFormatting>
  <conditionalFormatting sqref="C1426">
    <cfRule type="containsText" dxfId="203" priority="313" operator="containsText" text="DPR not submitted">
      <formula>NOT(ISERROR(SEARCH("DPR not submitted",C1426)))</formula>
    </cfRule>
    <cfRule type="containsText" dxfId="202" priority="314" operator="containsText" text="Yet to be approved">
      <formula>NOT(ISERROR(SEARCH("Yet to be approved",C1426)))</formula>
    </cfRule>
  </conditionalFormatting>
  <conditionalFormatting sqref="C1424:C1425 C1427:C1429 C1431:C1436 C1421:C1422 C1394:C1400 C1402 C1404:C1409">
    <cfRule type="containsText" dxfId="201" priority="351" operator="containsText" text="DPR not submitted">
      <formula>NOT(ISERROR(SEARCH("DPR not submitted",C1394)))</formula>
    </cfRule>
    <cfRule type="containsText" dxfId="200" priority="352" operator="containsText" text="Yet to be approved">
      <formula>NOT(ISERROR(SEARCH("Yet to be approved",C1394)))</formula>
    </cfRule>
  </conditionalFormatting>
  <conditionalFormatting sqref="C1438">
    <cfRule type="containsText" dxfId="199" priority="349" operator="containsText" text="DPR not submitted">
      <formula>NOT(ISERROR(SEARCH("DPR not submitted",C1438)))</formula>
    </cfRule>
    <cfRule type="containsText" dxfId="198" priority="350" operator="containsText" text="Yet to be approved">
      <formula>NOT(ISERROR(SEARCH("Yet to be approved",C1438)))</formula>
    </cfRule>
  </conditionalFormatting>
  <conditionalFormatting sqref="C1440">
    <cfRule type="containsText" dxfId="197" priority="347" operator="containsText" text="DPR not submitted">
      <formula>NOT(ISERROR(SEARCH("DPR not submitted",C1440)))</formula>
    </cfRule>
    <cfRule type="containsText" dxfId="196" priority="348" operator="containsText" text="Yet to be approved">
      <formula>NOT(ISERROR(SEARCH("Yet to be approved",C1440)))</formula>
    </cfRule>
  </conditionalFormatting>
  <conditionalFormatting sqref="C1411">
    <cfRule type="containsText" dxfId="195" priority="345" operator="containsText" text="DPR not submitted">
      <formula>NOT(ISERROR(SEARCH("DPR not submitted",C1411)))</formula>
    </cfRule>
    <cfRule type="containsText" dxfId="194" priority="346" operator="containsText" text="Yet to be approved">
      <formula>NOT(ISERROR(SEARCH("Yet to be approved",C1411)))</formula>
    </cfRule>
  </conditionalFormatting>
  <conditionalFormatting sqref="C1413 C1391:C1392">
    <cfRule type="containsText" dxfId="193" priority="341" operator="containsText" text="DPR not submitted">
      <formula>NOT(ISERROR(SEARCH("DPR not submitted",C1391)))</formula>
    </cfRule>
    <cfRule type="containsText" dxfId="192" priority="342" operator="containsText" text="Yet to be approved">
      <formula>NOT(ISERROR(SEARCH("Yet to be approved",C1391)))</formula>
    </cfRule>
  </conditionalFormatting>
  <conditionalFormatting sqref="C1414">
    <cfRule type="containsText" dxfId="191" priority="339" operator="containsText" text="DPR not submitted">
      <formula>NOT(ISERROR(SEARCH("DPR not submitted",C1414)))</formula>
    </cfRule>
    <cfRule type="containsText" dxfId="190" priority="340" operator="containsText" text="Yet to be approved">
      <formula>NOT(ISERROR(SEARCH("Yet to be approved",C1414)))</formula>
    </cfRule>
  </conditionalFormatting>
  <conditionalFormatting sqref="C1416">
    <cfRule type="containsText" dxfId="189" priority="337" operator="containsText" text="DPR not submitted">
      <formula>NOT(ISERROR(SEARCH("DPR not submitted",C1416)))</formula>
    </cfRule>
    <cfRule type="containsText" dxfId="188" priority="338" operator="containsText" text="Yet to be approved">
      <formula>NOT(ISERROR(SEARCH("Yet to be approved",C1416)))</formula>
    </cfRule>
  </conditionalFormatting>
  <conditionalFormatting sqref="C1495">
    <cfRule type="containsText" dxfId="187" priority="295" operator="containsText" text="DPR not submitted">
      <formula>NOT(ISERROR(SEARCH("DPR not submitted",C1495)))</formula>
    </cfRule>
    <cfRule type="containsText" dxfId="186" priority="296" operator="containsText" text="Yet to be approved">
      <formula>NOT(ISERROR(SEARCH("Yet to be approved",C1495)))</formula>
    </cfRule>
  </conditionalFormatting>
  <conditionalFormatting sqref="C1461:C1484">
    <cfRule type="containsText" dxfId="185" priority="259" operator="containsText" text="DPR not submitted">
      <formula>NOT(ISERROR(SEARCH("DPR not submitted",C1461)))</formula>
    </cfRule>
    <cfRule type="containsText" dxfId="184" priority="260" operator="containsText" text="Yet to be approved">
      <formula>NOT(ISERROR(SEARCH("Yet to be approved",C1461)))</formula>
    </cfRule>
  </conditionalFormatting>
  <conditionalFormatting sqref="C1452">
    <cfRule type="containsText" dxfId="183" priority="299" operator="containsText" text="DPR not submitted">
      <formula>NOT(ISERROR(SEARCH("DPR not submitted",C1452)))</formula>
    </cfRule>
    <cfRule type="containsText" dxfId="182" priority="300" operator="containsText" text="Yet to be approved">
      <formula>NOT(ISERROR(SEARCH("Yet to be approved",C1452)))</formula>
    </cfRule>
  </conditionalFormatting>
  <conditionalFormatting sqref="C1485">
    <cfRule type="containsText" dxfId="181" priority="297" operator="containsText" text="DPR not submitted">
      <formula>NOT(ISERROR(SEARCH("DPR not submitted",C1485)))</formula>
    </cfRule>
    <cfRule type="containsText" dxfId="180" priority="298" operator="containsText" text="Yet to be approved">
      <formula>NOT(ISERROR(SEARCH("Yet to be approved",C1485)))</formula>
    </cfRule>
  </conditionalFormatting>
  <conditionalFormatting sqref="C1457">
    <cfRule type="containsText" dxfId="179" priority="265" operator="containsText" text="DPR not submitted">
      <formula>NOT(ISERROR(SEARCH("DPR not submitted",C1457)))</formula>
    </cfRule>
    <cfRule type="containsText" dxfId="178" priority="266" operator="containsText" text="Yet to be approved">
      <formula>NOT(ISERROR(SEARCH("Yet to be approved",C1457)))</formula>
    </cfRule>
  </conditionalFormatting>
  <conditionalFormatting sqref="C1458">
    <cfRule type="containsText" dxfId="177" priority="263" operator="containsText" text="DPR not submitted">
      <formula>NOT(ISERROR(SEARCH("DPR not submitted",C1458)))</formula>
    </cfRule>
    <cfRule type="containsText" dxfId="176" priority="264" operator="containsText" text="Yet to be approved">
      <formula>NOT(ISERROR(SEARCH("Yet to be approved",C1458)))</formula>
    </cfRule>
  </conditionalFormatting>
  <conditionalFormatting sqref="C1459">
    <cfRule type="containsText" dxfId="175" priority="261" operator="containsText" text="DPR not submitted">
      <formula>NOT(ISERROR(SEARCH("DPR not submitted",C1459)))</formula>
    </cfRule>
    <cfRule type="containsText" dxfId="174" priority="262" operator="containsText" text="Yet to be approved">
      <formula>NOT(ISERROR(SEARCH("Yet to be approved",C1459)))</formula>
    </cfRule>
  </conditionalFormatting>
  <conditionalFormatting sqref="C1487:C1491">
    <cfRule type="containsText" dxfId="173" priority="257" operator="containsText" text="DPR not submitted">
      <formula>NOT(ISERROR(SEARCH("DPR not submitted",C1487)))</formula>
    </cfRule>
    <cfRule type="containsText" dxfId="172" priority="258" operator="containsText" text="Yet to be approved">
      <formula>NOT(ISERROR(SEARCH("Yet to be approved",C1487)))</formula>
    </cfRule>
  </conditionalFormatting>
  <conditionalFormatting sqref="C1493:C1494">
    <cfRule type="containsText" dxfId="171" priority="255" operator="containsText" text="DPR not submitted">
      <formula>NOT(ISERROR(SEARCH("DPR not submitted",C1493)))</formula>
    </cfRule>
    <cfRule type="containsText" dxfId="170" priority="256" operator="containsText" text="Yet to be approved">
      <formula>NOT(ISERROR(SEARCH("Yet to be approved",C1493)))</formula>
    </cfRule>
  </conditionalFormatting>
  <conditionalFormatting sqref="C1441">
    <cfRule type="containsText" dxfId="169" priority="305" operator="containsText" text="DPR not submitted">
      <formula>NOT(ISERROR(SEARCH("DPR not submitted",C1441)))</formula>
    </cfRule>
    <cfRule type="containsText" dxfId="168" priority="306" operator="containsText" text="Yet to be approved">
      <formula>NOT(ISERROR(SEARCH("Yet to be approved",C1441)))</formula>
    </cfRule>
  </conditionalFormatting>
  <conditionalFormatting sqref="C1445">
    <cfRule type="containsText" dxfId="167" priority="303" operator="containsText" text="DPR not submitted">
      <formula>NOT(ISERROR(SEARCH("DPR not submitted",C1445)))</formula>
    </cfRule>
    <cfRule type="containsText" dxfId="166" priority="304" operator="containsText" text="Yet to be approved">
      <formula>NOT(ISERROR(SEARCH("Yet to be approved",C1445)))</formula>
    </cfRule>
  </conditionalFormatting>
  <conditionalFormatting sqref="C1447">
    <cfRule type="containsText" dxfId="165" priority="301" operator="containsText" text="DPR not submitted">
      <formula>NOT(ISERROR(SEARCH("DPR not submitted",C1447)))</formula>
    </cfRule>
    <cfRule type="containsText" dxfId="164" priority="302" operator="containsText" text="Yet to be approved">
      <formula>NOT(ISERROR(SEARCH("Yet to be approved",C1447)))</formula>
    </cfRule>
  </conditionalFormatting>
  <conditionalFormatting sqref="C1455">
    <cfRule type="containsText" dxfId="163" priority="293" operator="containsText" text="DPR not submitted">
      <formula>NOT(ISERROR(SEARCH("DPR not submitted",C1455)))</formula>
    </cfRule>
    <cfRule type="containsText" dxfId="162" priority="294" operator="containsText" text="Yet to be approved">
      <formula>NOT(ISERROR(SEARCH("Yet to be approved",C1455)))</formula>
    </cfRule>
  </conditionalFormatting>
  <conditionalFormatting sqref="C1460">
    <cfRule type="containsText" dxfId="161" priority="291" operator="containsText" text="DPR not submitted">
      <formula>NOT(ISERROR(SEARCH("DPR not submitted",C1460)))</formula>
    </cfRule>
    <cfRule type="containsText" dxfId="160" priority="292" operator="containsText" text="Yet to be approved">
      <formula>NOT(ISERROR(SEARCH("Yet to be approved",C1460)))</formula>
    </cfRule>
  </conditionalFormatting>
  <conditionalFormatting sqref="C1486">
    <cfRule type="containsText" dxfId="159" priority="289" operator="containsText" text="DPR not submitted">
      <formula>NOT(ISERROR(SEARCH("DPR not submitted",C1486)))</formula>
    </cfRule>
    <cfRule type="containsText" dxfId="158" priority="290" operator="containsText" text="Yet to be approved">
      <formula>NOT(ISERROR(SEARCH("Yet to be approved",C1486)))</formula>
    </cfRule>
  </conditionalFormatting>
  <conditionalFormatting sqref="C1492">
    <cfRule type="containsText" dxfId="157" priority="287" operator="containsText" text="DPR not submitted">
      <formula>NOT(ISERROR(SEARCH("DPR not submitted",C1492)))</formula>
    </cfRule>
    <cfRule type="containsText" dxfId="156" priority="288" operator="containsText" text="Yet to be approved">
      <formula>NOT(ISERROR(SEARCH("Yet to be approved",C1492)))</formula>
    </cfRule>
  </conditionalFormatting>
  <conditionalFormatting sqref="C1502">
    <cfRule type="containsText" dxfId="155" priority="285" operator="containsText" text="DPR not submitted">
      <formula>NOT(ISERROR(SEARCH("DPR not submitted",C1502)))</formula>
    </cfRule>
    <cfRule type="containsText" dxfId="154" priority="286" operator="containsText" text="Yet to be approved">
      <formula>NOT(ISERROR(SEARCH("Yet to be approved",C1502)))</formula>
    </cfRule>
  </conditionalFormatting>
  <conditionalFormatting sqref="C1506">
    <cfRule type="containsText" dxfId="153" priority="283" operator="containsText" text="DPR not submitted">
      <formula>NOT(ISERROR(SEARCH("DPR not submitted",C1506)))</formula>
    </cfRule>
    <cfRule type="containsText" dxfId="152" priority="284" operator="containsText" text="Yet to be approved">
      <formula>NOT(ISERROR(SEARCH("Yet to be approved",C1506)))</formula>
    </cfRule>
  </conditionalFormatting>
  <conditionalFormatting sqref="C1518">
    <cfRule type="containsText" dxfId="151" priority="281" operator="containsText" text="DPR not submitted">
      <formula>NOT(ISERROR(SEARCH("DPR not submitted",C1518)))</formula>
    </cfRule>
    <cfRule type="containsText" dxfId="150" priority="282" operator="containsText" text="Yet to be approved">
      <formula>NOT(ISERROR(SEARCH("Yet to be approved",C1518)))</formula>
    </cfRule>
  </conditionalFormatting>
  <conditionalFormatting sqref="C1528">
    <cfRule type="containsText" dxfId="149" priority="279" operator="containsText" text="DPR not submitted">
      <formula>NOT(ISERROR(SEARCH("DPR not submitted",C1528)))</formula>
    </cfRule>
    <cfRule type="containsText" dxfId="148" priority="280" operator="containsText" text="Yet to be approved">
      <formula>NOT(ISERROR(SEARCH("Yet to be approved",C1528)))</formula>
    </cfRule>
  </conditionalFormatting>
  <conditionalFormatting sqref="C1534">
    <cfRule type="containsText" dxfId="147" priority="277" operator="containsText" text="DPR not submitted">
      <formula>NOT(ISERROR(SEARCH("DPR not submitted",C1534)))</formula>
    </cfRule>
    <cfRule type="containsText" dxfId="146" priority="278" operator="containsText" text="Yet to be approved">
      <formula>NOT(ISERROR(SEARCH("Yet to be approved",C1534)))</formula>
    </cfRule>
  </conditionalFormatting>
  <conditionalFormatting sqref="C1536">
    <cfRule type="containsText" dxfId="145" priority="275" operator="containsText" text="DPR not submitted">
      <formula>NOT(ISERROR(SEARCH("DPR not submitted",C1536)))</formula>
    </cfRule>
    <cfRule type="containsText" dxfId="144" priority="276" operator="containsText" text="Yet to be approved">
      <formula>NOT(ISERROR(SEARCH("Yet to be approved",C1536)))</formula>
    </cfRule>
  </conditionalFormatting>
  <conditionalFormatting sqref="C1538">
    <cfRule type="containsText" dxfId="143" priority="273" operator="containsText" text="DPR not submitted">
      <formula>NOT(ISERROR(SEARCH("DPR not submitted",C1538)))</formula>
    </cfRule>
    <cfRule type="containsText" dxfId="142" priority="274" operator="containsText" text="Yet to be approved">
      <formula>NOT(ISERROR(SEARCH("Yet to be approved",C1538)))</formula>
    </cfRule>
  </conditionalFormatting>
  <conditionalFormatting sqref="C1541">
    <cfRule type="containsText" dxfId="141" priority="271" operator="containsText" text="DPR not submitted">
      <formula>NOT(ISERROR(SEARCH("DPR not submitted",C1541)))</formula>
    </cfRule>
    <cfRule type="containsText" dxfId="140" priority="272" operator="containsText" text="Yet to be approved">
      <formula>NOT(ISERROR(SEARCH("Yet to be approved",C1541)))</formula>
    </cfRule>
  </conditionalFormatting>
  <conditionalFormatting sqref="C1544">
    <cfRule type="containsText" dxfId="139" priority="269" operator="containsText" text="DPR not submitted">
      <formula>NOT(ISERROR(SEARCH("DPR not submitted",C1544)))</formula>
    </cfRule>
    <cfRule type="containsText" dxfId="138" priority="270" operator="containsText" text="Yet to be approved">
      <formula>NOT(ISERROR(SEARCH("Yet to be approved",C1544)))</formula>
    </cfRule>
  </conditionalFormatting>
  <conditionalFormatting sqref="C1456">
    <cfRule type="containsText" dxfId="137" priority="267" operator="containsText" text="DPR not submitted">
      <formula>NOT(ISERROR(SEARCH("DPR not submitted",C1456)))</formula>
    </cfRule>
    <cfRule type="containsText" dxfId="136" priority="268" operator="containsText" text="Yet to be approved">
      <formula>NOT(ISERROR(SEARCH("Yet to be approved",C1456)))</formula>
    </cfRule>
  </conditionalFormatting>
  <conditionalFormatting sqref="C1496:C1501">
    <cfRule type="containsText" dxfId="135" priority="253" operator="containsText" text="DPR not submitted">
      <formula>NOT(ISERROR(SEARCH("DPR not submitted",C1496)))</formula>
    </cfRule>
    <cfRule type="containsText" dxfId="134" priority="254" operator="containsText" text="Yet to be approved">
      <formula>NOT(ISERROR(SEARCH("Yet to be approved",C1496)))</formula>
    </cfRule>
  </conditionalFormatting>
  <conditionalFormatting sqref="C1503:C1505">
    <cfRule type="containsText" dxfId="133" priority="251" operator="containsText" text="DPR not submitted">
      <formula>NOT(ISERROR(SEARCH("DPR not submitted",C1503)))</formula>
    </cfRule>
    <cfRule type="containsText" dxfId="132" priority="252" operator="containsText" text="Yet to be approved">
      <formula>NOT(ISERROR(SEARCH("Yet to be approved",C1503)))</formula>
    </cfRule>
  </conditionalFormatting>
  <conditionalFormatting sqref="C1507:C1517">
    <cfRule type="containsText" dxfId="131" priority="249" operator="containsText" text="DPR not submitted">
      <formula>NOT(ISERROR(SEARCH("DPR not submitted",C1507)))</formula>
    </cfRule>
    <cfRule type="containsText" dxfId="130" priority="250" operator="containsText" text="Yet to be approved">
      <formula>NOT(ISERROR(SEARCH("Yet to be approved",C1507)))</formula>
    </cfRule>
  </conditionalFormatting>
  <conditionalFormatting sqref="C1519:C1527">
    <cfRule type="containsText" dxfId="129" priority="247" operator="containsText" text="DPR not submitted">
      <formula>NOT(ISERROR(SEARCH("DPR not submitted",C1519)))</formula>
    </cfRule>
    <cfRule type="containsText" dxfId="128" priority="248" operator="containsText" text="Yet to be approved">
      <formula>NOT(ISERROR(SEARCH("Yet to be approved",C1519)))</formula>
    </cfRule>
  </conditionalFormatting>
  <conditionalFormatting sqref="C1529:C1533">
    <cfRule type="containsText" dxfId="127" priority="245" operator="containsText" text="DPR not submitted">
      <formula>NOT(ISERROR(SEARCH("DPR not submitted",C1529)))</formula>
    </cfRule>
    <cfRule type="containsText" dxfId="126" priority="246" operator="containsText" text="Yet to be approved">
      <formula>NOT(ISERROR(SEARCH("Yet to be approved",C1529)))</formula>
    </cfRule>
  </conditionalFormatting>
  <conditionalFormatting sqref="C1535">
    <cfRule type="containsText" dxfId="125" priority="243" operator="containsText" text="DPR not submitted">
      <formula>NOT(ISERROR(SEARCH("DPR not submitted",C1535)))</formula>
    </cfRule>
    <cfRule type="containsText" dxfId="124" priority="244" operator="containsText" text="Yet to be approved">
      <formula>NOT(ISERROR(SEARCH("Yet to be approved",C1535)))</formula>
    </cfRule>
  </conditionalFormatting>
  <conditionalFormatting sqref="C1537">
    <cfRule type="containsText" dxfId="123" priority="241" operator="containsText" text="DPR not submitted">
      <formula>NOT(ISERROR(SEARCH("DPR not submitted",C1537)))</formula>
    </cfRule>
    <cfRule type="containsText" dxfId="122" priority="242" operator="containsText" text="Yet to be approved">
      <formula>NOT(ISERROR(SEARCH("Yet to be approved",C1537)))</formula>
    </cfRule>
  </conditionalFormatting>
  <conditionalFormatting sqref="C1539:C1540">
    <cfRule type="containsText" dxfId="121" priority="239" operator="containsText" text="DPR not submitted">
      <formula>NOT(ISERROR(SEARCH("DPR not submitted",C1539)))</formula>
    </cfRule>
    <cfRule type="containsText" dxfId="120" priority="240" operator="containsText" text="Yet to be approved">
      <formula>NOT(ISERROR(SEARCH("Yet to be approved",C1539)))</formula>
    </cfRule>
  </conditionalFormatting>
  <conditionalFormatting sqref="C1542:C1543">
    <cfRule type="containsText" dxfId="119" priority="237" operator="containsText" text="DPR not submitted">
      <formula>NOT(ISERROR(SEARCH("DPR not submitted",C1542)))</formula>
    </cfRule>
    <cfRule type="containsText" dxfId="118" priority="238" operator="containsText" text="Yet to be approved">
      <formula>NOT(ISERROR(SEARCH("Yet to be approved",C1542)))</formula>
    </cfRule>
  </conditionalFormatting>
  <conditionalFormatting sqref="C1775:C1844">
    <cfRule type="containsText" dxfId="117" priority="235" operator="containsText" text="DPR not submitted">
      <formula>NOT(ISERROR(SEARCH("DPR not submitted",C1775)))</formula>
    </cfRule>
    <cfRule type="containsText" dxfId="116" priority="236" operator="containsText" text="Yet to be approved">
      <formula>NOT(ISERROR(SEARCH("Yet to be approved",C1775)))</formula>
    </cfRule>
  </conditionalFormatting>
  <conditionalFormatting sqref="C1648">
    <cfRule type="containsText" dxfId="115" priority="215" operator="containsText" text="DPR not submitted">
      <formula>NOT(ISERROR(SEARCH("DPR not submitted",C1648)))</formula>
    </cfRule>
    <cfRule type="containsText" dxfId="114" priority="216" operator="containsText" text="Yet to be approved">
      <formula>NOT(ISERROR(SEARCH("Yet to be approved",C1648)))</formula>
    </cfRule>
  </conditionalFormatting>
  <conditionalFormatting sqref="C1649">
    <cfRule type="containsText" dxfId="113" priority="213" operator="containsText" text="DPR not submitted">
      <formula>NOT(ISERROR(SEARCH("DPR not submitted",C1649)))</formula>
    </cfRule>
    <cfRule type="containsText" dxfId="112" priority="214" operator="containsText" text="Yet to be approved">
      <formula>NOT(ISERROR(SEARCH("Yet to be approved",C1649)))</formula>
    </cfRule>
  </conditionalFormatting>
  <conditionalFormatting sqref="C1620">
    <cfRule type="containsText" dxfId="111" priority="211" operator="containsText" text="DPR not submitted">
      <formula>NOT(ISERROR(SEARCH("DPR not submitted",C1620)))</formula>
    </cfRule>
    <cfRule type="containsText" dxfId="110" priority="212" operator="containsText" text="Yet to be approved">
      <formula>NOT(ISERROR(SEARCH("Yet to be approved",C1620)))</formula>
    </cfRule>
  </conditionalFormatting>
  <conditionalFormatting sqref="C1623">
    <cfRule type="containsText" dxfId="109" priority="209" operator="containsText" text="DPR not submitted">
      <formula>NOT(ISERROR(SEARCH("DPR not submitted",C1623)))</formula>
    </cfRule>
    <cfRule type="containsText" dxfId="108" priority="210" operator="containsText" text="Yet to be approved">
      <formula>NOT(ISERROR(SEARCH("Yet to be approved",C1623)))</formula>
    </cfRule>
  </conditionalFormatting>
  <conditionalFormatting sqref="C1631">
    <cfRule type="containsText" dxfId="107" priority="207" operator="containsText" text="DPR not submitted">
      <formula>NOT(ISERROR(SEARCH("DPR not submitted",C1631)))</formula>
    </cfRule>
    <cfRule type="containsText" dxfId="106" priority="208" operator="containsText" text="Yet to be approved">
      <formula>NOT(ISERROR(SEARCH("Yet to be approved",C1631)))</formula>
    </cfRule>
  </conditionalFormatting>
  <conditionalFormatting sqref="C1647">
    <cfRule type="containsText" dxfId="105" priority="217" operator="containsText" text="DPR not submitted">
      <formula>NOT(ISERROR(SEARCH("DPR not submitted",C1647)))</formula>
    </cfRule>
    <cfRule type="containsText" dxfId="104" priority="218" operator="containsText" text="Yet to be approved">
      <formula>NOT(ISERROR(SEARCH("Yet to be approved",C1647)))</formula>
    </cfRule>
  </conditionalFormatting>
  <conditionalFormatting sqref="C1642">
    <cfRule type="containsText" dxfId="103" priority="225" operator="containsText" text="DPR not submitted">
      <formula>NOT(ISERROR(SEARCH("DPR not submitted",C1642)))</formula>
    </cfRule>
    <cfRule type="containsText" dxfId="102" priority="226" operator="containsText" text="Yet to be approved">
      <formula>NOT(ISERROR(SEARCH("Yet to be approved",C1642)))</formula>
    </cfRule>
  </conditionalFormatting>
  <conditionalFormatting sqref="C1633">
    <cfRule type="containsText" dxfId="101" priority="205" operator="containsText" text="DPR not submitted">
      <formula>NOT(ISERROR(SEARCH("DPR not submitted",C1633)))</formula>
    </cfRule>
    <cfRule type="containsText" dxfId="100" priority="206" operator="containsText" text="Yet to be approved">
      <formula>NOT(ISERROR(SEARCH("Yet to be approved",C1633)))</formula>
    </cfRule>
  </conditionalFormatting>
  <conditionalFormatting sqref="C1640">
    <cfRule type="containsText" dxfId="99" priority="203" operator="containsText" text="DPR not submitted">
      <formula>NOT(ISERROR(SEARCH("DPR not submitted",C1640)))</formula>
    </cfRule>
    <cfRule type="containsText" dxfId="98" priority="204" operator="containsText" text="Yet to be approved">
      <formula>NOT(ISERROR(SEARCH("Yet to be approved",C1640)))</formula>
    </cfRule>
  </conditionalFormatting>
  <conditionalFormatting sqref="C1645">
    <cfRule type="containsText" dxfId="97" priority="201" operator="containsText" text="DPR not submitted">
      <formula>NOT(ISERROR(SEARCH("DPR not submitted",C1645)))</formula>
    </cfRule>
    <cfRule type="containsText" dxfId="96" priority="202" operator="containsText" text="Yet to be approved">
      <formula>NOT(ISERROR(SEARCH("Yet to be approved",C1645)))</formula>
    </cfRule>
  </conditionalFormatting>
  <conditionalFormatting sqref="C1669">
    <cfRule type="containsText" dxfId="95" priority="189" operator="containsText" text="DPR not submitted">
      <formula>NOT(ISERROR(SEARCH("DPR not submitted",C1669)))</formula>
    </cfRule>
    <cfRule type="containsText" dxfId="94" priority="190" operator="containsText" text="Yet to be approved">
      <formula>NOT(ISERROR(SEARCH("Yet to be approved",C1669)))</formula>
    </cfRule>
  </conditionalFormatting>
  <conditionalFormatting sqref="C1660">
    <cfRule type="containsText" dxfId="93" priority="193" operator="containsText" text="DPR not submitted">
      <formula>NOT(ISERROR(SEARCH("DPR not submitted",C1660)))</formula>
    </cfRule>
    <cfRule type="containsText" dxfId="92" priority="194" operator="containsText" text="Yet to be approved">
      <formula>NOT(ISERROR(SEARCH("Yet to be approved",C1660)))</formula>
    </cfRule>
  </conditionalFormatting>
  <conditionalFormatting sqref="C1667">
    <cfRule type="containsText" dxfId="91" priority="191" operator="containsText" text="DPR not submitted">
      <formula>NOT(ISERROR(SEARCH("DPR not submitted",C1667)))</formula>
    </cfRule>
    <cfRule type="containsText" dxfId="90" priority="192" operator="containsText" text="Yet to be approved">
      <formula>NOT(ISERROR(SEARCH("Yet to be approved",C1667)))</formula>
    </cfRule>
  </conditionalFormatting>
  <conditionalFormatting sqref="C1650">
    <cfRule type="containsText" dxfId="89" priority="199" operator="containsText" text="DPR not submitted">
      <formula>NOT(ISERROR(SEARCH("DPR not submitted",C1650)))</formula>
    </cfRule>
    <cfRule type="containsText" dxfId="88" priority="200" operator="containsText" text="Yet to be approved">
      <formula>NOT(ISERROR(SEARCH("Yet to be approved",C1650)))</formula>
    </cfRule>
  </conditionalFormatting>
  <conditionalFormatting sqref="C1653">
    <cfRule type="containsText" dxfId="87" priority="197" operator="containsText" text="DPR not submitted">
      <formula>NOT(ISERROR(SEARCH("DPR not submitted",C1653)))</formula>
    </cfRule>
    <cfRule type="containsText" dxfId="86" priority="198" operator="containsText" text="Yet to be approved">
      <formula>NOT(ISERROR(SEARCH("Yet to be approved",C1653)))</formula>
    </cfRule>
  </conditionalFormatting>
  <conditionalFormatting sqref="C1656">
    <cfRule type="containsText" dxfId="85" priority="195" operator="containsText" text="DPR not submitted">
      <formula>NOT(ISERROR(SEARCH("DPR not submitted",C1656)))</formula>
    </cfRule>
    <cfRule type="containsText" dxfId="84" priority="196" operator="containsText" text="Yet to be approved">
      <formula>NOT(ISERROR(SEARCH("Yet to be approved",C1656)))</formula>
    </cfRule>
  </conditionalFormatting>
  <conditionalFormatting sqref="C1654:C1655 C1657:C1659 C1661:C1666 C1651:C1652 C1624:C1630 C1632 C1634:C1639">
    <cfRule type="containsText" dxfId="83" priority="233" operator="containsText" text="DPR not submitted">
      <formula>NOT(ISERROR(SEARCH("DPR not submitted",C1624)))</formula>
    </cfRule>
    <cfRule type="containsText" dxfId="82" priority="234" operator="containsText" text="Yet to be approved">
      <formula>NOT(ISERROR(SEARCH("Yet to be approved",C1624)))</formula>
    </cfRule>
  </conditionalFormatting>
  <conditionalFormatting sqref="C1668">
    <cfRule type="containsText" dxfId="81" priority="231" operator="containsText" text="DPR not submitted">
      <formula>NOT(ISERROR(SEARCH("DPR not submitted",C1668)))</formula>
    </cfRule>
    <cfRule type="containsText" dxfId="80" priority="232" operator="containsText" text="Yet to be approved">
      <formula>NOT(ISERROR(SEARCH("Yet to be approved",C1668)))</formula>
    </cfRule>
  </conditionalFormatting>
  <conditionalFormatting sqref="C1670">
    <cfRule type="containsText" dxfId="79" priority="229" operator="containsText" text="DPR not submitted">
      <formula>NOT(ISERROR(SEARCH("DPR not submitted",C1670)))</formula>
    </cfRule>
    <cfRule type="containsText" dxfId="78" priority="230" operator="containsText" text="Yet to be approved">
      <formula>NOT(ISERROR(SEARCH("Yet to be approved",C1670)))</formula>
    </cfRule>
  </conditionalFormatting>
  <conditionalFormatting sqref="C1641">
    <cfRule type="containsText" dxfId="77" priority="227" operator="containsText" text="DPR not submitted">
      <formula>NOT(ISERROR(SEARCH("DPR not submitted",C1641)))</formula>
    </cfRule>
    <cfRule type="containsText" dxfId="76" priority="228" operator="containsText" text="Yet to be approved">
      <formula>NOT(ISERROR(SEARCH("Yet to be approved",C1641)))</formula>
    </cfRule>
  </conditionalFormatting>
  <conditionalFormatting sqref="C1643 C1621:C1622">
    <cfRule type="containsText" dxfId="75" priority="223" operator="containsText" text="DPR not submitted">
      <formula>NOT(ISERROR(SEARCH("DPR not submitted",C1621)))</formula>
    </cfRule>
    <cfRule type="containsText" dxfId="74" priority="224" operator="containsText" text="Yet to be approved">
      <formula>NOT(ISERROR(SEARCH("Yet to be approved",C1621)))</formula>
    </cfRule>
  </conditionalFormatting>
  <conditionalFormatting sqref="C1644">
    <cfRule type="containsText" dxfId="73" priority="221" operator="containsText" text="DPR not submitted">
      <formula>NOT(ISERROR(SEARCH("DPR not submitted",C1644)))</formula>
    </cfRule>
    <cfRule type="containsText" dxfId="72" priority="222" operator="containsText" text="Yet to be approved">
      <formula>NOT(ISERROR(SEARCH("Yet to be approved",C1644)))</formula>
    </cfRule>
  </conditionalFormatting>
  <conditionalFormatting sqref="C1646">
    <cfRule type="containsText" dxfId="71" priority="219" operator="containsText" text="DPR not submitted">
      <formula>NOT(ISERROR(SEARCH("DPR not submitted",C1646)))</formula>
    </cfRule>
    <cfRule type="containsText" dxfId="70" priority="220" operator="containsText" text="Yet to be approved">
      <formula>NOT(ISERROR(SEARCH("Yet to be approved",C1646)))</formula>
    </cfRule>
  </conditionalFormatting>
  <conditionalFormatting sqref="C1725">
    <cfRule type="containsText" dxfId="69" priority="177" operator="containsText" text="DPR not submitted">
      <formula>NOT(ISERROR(SEARCH("DPR not submitted",C1725)))</formula>
    </cfRule>
    <cfRule type="containsText" dxfId="68" priority="178" operator="containsText" text="Yet to be approved">
      <formula>NOT(ISERROR(SEARCH("Yet to be approved",C1725)))</formula>
    </cfRule>
  </conditionalFormatting>
  <conditionalFormatting sqref="C1691:C1714">
    <cfRule type="containsText" dxfId="67" priority="141" operator="containsText" text="DPR not submitted">
      <formula>NOT(ISERROR(SEARCH("DPR not submitted",C1691)))</formula>
    </cfRule>
    <cfRule type="containsText" dxfId="66" priority="142" operator="containsText" text="Yet to be approved">
      <formula>NOT(ISERROR(SEARCH("Yet to be approved",C1691)))</formula>
    </cfRule>
  </conditionalFormatting>
  <conditionalFormatting sqref="C1682">
    <cfRule type="containsText" dxfId="65" priority="181" operator="containsText" text="DPR not submitted">
      <formula>NOT(ISERROR(SEARCH("DPR not submitted",C1682)))</formula>
    </cfRule>
    <cfRule type="containsText" dxfId="64" priority="182" operator="containsText" text="Yet to be approved">
      <formula>NOT(ISERROR(SEARCH("Yet to be approved",C1682)))</formula>
    </cfRule>
  </conditionalFormatting>
  <conditionalFormatting sqref="C1715">
    <cfRule type="containsText" dxfId="63" priority="179" operator="containsText" text="DPR not submitted">
      <formula>NOT(ISERROR(SEARCH("DPR not submitted",C1715)))</formula>
    </cfRule>
    <cfRule type="containsText" dxfId="62" priority="180" operator="containsText" text="Yet to be approved">
      <formula>NOT(ISERROR(SEARCH("Yet to be approved",C1715)))</formula>
    </cfRule>
  </conditionalFormatting>
  <conditionalFormatting sqref="C1687">
    <cfRule type="containsText" dxfId="61" priority="147" operator="containsText" text="DPR not submitted">
      <formula>NOT(ISERROR(SEARCH("DPR not submitted",C1687)))</formula>
    </cfRule>
    <cfRule type="containsText" dxfId="60" priority="148" operator="containsText" text="Yet to be approved">
      <formula>NOT(ISERROR(SEARCH("Yet to be approved",C1687)))</formula>
    </cfRule>
  </conditionalFormatting>
  <conditionalFormatting sqref="C1688">
    <cfRule type="containsText" dxfId="59" priority="145" operator="containsText" text="DPR not submitted">
      <formula>NOT(ISERROR(SEARCH("DPR not submitted",C1688)))</formula>
    </cfRule>
    <cfRule type="containsText" dxfId="58" priority="146" operator="containsText" text="Yet to be approved">
      <formula>NOT(ISERROR(SEARCH("Yet to be approved",C1688)))</formula>
    </cfRule>
  </conditionalFormatting>
  <conditionalFormatting sqref="C1689">
    <cfRule type="containsText" dxfId="57" priority="143" operator="containsText" text="DPR not submitted">
      <formula>NOT(ISERROR(SEARCH("DPR not submitted",C1689)))</formula>
    </cfRule>
    <cfRule type="containsText" dxfId="56" priority="144" operator="containsText" text="Yet to be approved">
      <formula>NOT(ISERROR(SEARCH("Yet to be approved",C1689)))</formula>
    </cfRule>
  </conditionalFormatting>
  <conditionalFormatting sqref="C1717:C1721">
    <cfRule type="containsText" dxfId="55" priority="139" operator="containsText" text="DPR not submitted">
      <formula>NOT(ISERROR(SEARCH("DPR not submitted",C1717)))</formula>
    </cfRule>
    <cfRule type="containsText" dxfId="54" priority="140" operator="containsText" text="Yet to be approved">
      <formula>NOT(ISERROR(SEARCH("Yet to be approved",C1717)))</formula>
    </cfRule>
  </conditionalFormatting>
  <conditionalFormatting sqref="C1723:C1724">
    <cfRule type="containsText" dxfId="53" priority="137" operator="containsText" text="DPR not submitted">
      <formula>NOT(ISERROR(SEARCH("DPR not submitted",C1723)))</formula>
    </cfRule>
    <cfRule type="containsText" dxfId="52" priority="138" operator="containsText" text="Yet to be approved">
      <formula>NOT(ISERROR(SEARCH("Yet to be approved",C1723)))</formula>
    </cfRule>
  </conditionalFormatting>
  <conditionalFormatting sqref="C1671">
    <cfRule type="containsText" dxfId="51" priority="187" operator="containsText" text="DPR not submitted">
      <formula>NOT(ISERROR(SEARCH("DPR not submitted",C1671)))</formula>
    </cfRule>
    <cfRule type="containsText" dxfId="50" priority="188" operator="containsText" text="Yet to be approved">
      <formula>NOT(ISERROR(SEARCH("Yet to be approved",C1671)))</formula>
    </cfRule>
  </conditionalFormatting>
  <conditionalFormatting sqref="C1675">
    <cfRule type="containsText" dxfId="49" priority="185" operator="containsText" text="DPR not submitted">
      <formula>NOT(ISERROR(SEARCH("DPR not submitted",C1675)))</formula>
    </cfRule>
    <cfRule type="containsText" dxfId="48" priority="186" operator="containsText" text="Yet to be approved">
      <formula>NOT(ISERROR(SEARCH("Yet to be approved",C1675)))</formula>
    </cfRule>
  </conditionalFormatting>
  <conditionalFormatting sqref="C1677">
    <cfRule type="containsText" dxfId="47" priority="183" operator="containsText" text="DPR not submitted">
      <formula>NOT(ISERROR(SEARCH("DPR not submitted",C1677)))</formula>
    </cfRule>
    <cfRule type="containsText" dxfId="46" priority="184" operator="containsText" text="Yet to be approved">
      <formula>NOT(ISERROR(SEARCH("Yet to be approved",C1677)))</formula>
    </cfRule>
  </conditionalFormatting>
  <conditionalFormatting sqref="C1685">
    <cfRule type="containsText" dxfId="45" priority="175" operator="containsText" text="DPR not submitted">
      <formula>NOT(ISERROR(SEARCH("DPR not submitted",C1685)))</formula>
    </cfRule>
    <cfRule type="containsText" dxfId="44" priority="176" operator="containsText" text="Yet to be approved">
      <formula>NOT(ISERROR(SEARCH("Yet to be approved",C1685)))</formula>
    </cfRule>
  </conditionalFormatting>
  <conditionalFormatting sqref="C1690">
    <cfRule type="containsText" dxfId="43" priority="173" operator="containsText" text="DPR not submitted">
      <formula>NOT(ISERROR(SEARCH("DPR not submitted",C1690)))</formula>
    </cfRule>
    <cfRule type="containsText" dxfId="42" priority="174" operator="containsText" text="Yet to be approved">
      <formula>NOT(ISERROR(SEARCH("Yet to be approved",C1690)))</formula>
    </cfRule>
  </conditionalFormatting>
  <conditionalFormatting sqref="C1716">
    <cfRule type="containsText" dxfId="41" priority="171" operator="containsText" text="DPR not submitted">
      <formula>NOT(ISERROR(SEARCH("DPR not submitted",C1716)))</formula>
    </cfRule>
    <cfRule type="containsText" dxfId="40" priority="172" operator="containsText" text="Yet to be approved">
      <formula>NOT(ISERROR(SEARCH("Yet to be approved",C1716)))</formula>
    </cfRule>
  </conditionalFormatting>
  <conditionalFormatting sqref="C1722">
    <cfRule type="containsText" dxfId="39" priority="169" operator="containsText" text="DPR not submitted">
      <formula>NOT(ISERROR(SEARCH("DPR not submitted",C1722)))</formula>
    </cfRule>
    <cfRule type="containsText" dxfId="38" priority="170" operator="containsText" text="Yet to be approved">
      <formula>NOT(ISERROR(SEARCH("Yet to be approved",C1722)))</formula>
    </cfRule>
  </conditionalFormatting>
  <conditionalFormatting sqref="C1732">
    <cfRule type="containsText" dxfId="37" priority="167" operator="containsText" text="DPR not submitted">
      <formula>NOT(ISERROR(SEARCH("DPR not submitted",C1732)))</formula>
    </cfRule>
    <cfRule type="containsText" dxfId="36" priority="168" operator="containsText" text="Yet to be approved">
      <formula>NOT(ISERROR(SEARCH("Yet to be approved",C1732)))</formula>
    </cfRule>
  </conditionalFormatting>
  <conditionalFormatting sqref="C1736">
    <cfRule type="containsText" dxfId="35" priority="165" operator="containsText" text="DPR not submitted">
      <formula>NOT(ISERROR(SEARCH("DPR not submitted",C1736)))</formula>
    </cfRule>
    <cfRule type="containsText" dxfId="34" priority="166" operator="containsText" text="Yet to be approved">
      <formula>NOT(ISERROR(SEARCH("Yet to be approved",C1736)))</formula>
    </cfRule>
  </conditionalFormatting>
  <conditionalFormatting sqref="C1748">
    <cfRule type="containsText" dxfId="33" priority="163" operator="containsText" text="DPR not submitted">
      <formula>NOT(ISERROR(SEARCH("DPR not submitted",C1748)))</formula>
    </cfRule>
    <cfRule type="containsText" dxfId="32" priority="164" operator="containsText" text="Yet to be approved">
      <formula>NOT(ISERROR(SEARCH("Yet to be approved",C1748)))</formula>
    </cfRule>
  </conditionalFormatting>
  <conditionalFormatting sqref="C1758">
    <cfRule type="containsText" dxfId="31" priority="161" operator="containsText" text="DPR not submitted">
      <formula>NOT(ISERROR(SEARCH("DPR not submitted",C1758)))</formula>
    </cfRule>
    <cfRule type="containsText" dxfId="30" priority="162" operator="containsText" text="Yet to be approved">
      <formula>NOT(ISERROR(SEARCH("Yet to be approved",C1758)))</formula>
    </cfRule>
  </conditionalFormatting>
  <conditionalFormatting sqref="C1764">
    <cfRule type="containsText" dxfId="29" priority="159" operator="containsText" text="DPR not submitted">
      <formula>NOT(ISERROR(SEARCH("DPR not submitted",C1764)))</formula>
    </cfRule>
    <cfRule type="containsText" dxfId="28" priority="160" operator="containsText" text="Yet to be approved">
      <formula>NOT(ISERROR(SEARCH("Yet to be approved",C1764)))</formula>
    </cfRule>
  </conditionalFormatting>
  <conditionalFormatting sqref="C1766">
    <cfRule type="containsText" dxfId="27" priority="157" operator="containsText" text="DPR not submitted">
      <formula>NOT(ISERROR(SEARCH("DPR not submitted",C1766)))</formula>
    </cfRule>
    <cfRule type="containsText" dxfId="26" priority="158" operator="containsText" text="Yet to be approved">
      <formula>NOT(ISERROR(SEARCH("Yet to be approved",C1766)))</formula>
    </cfRule>
  </conditionalFormatting>
  <conditionalFormatting sqref="C1768">
    <cfRule type="containsText" dxfId="25" priority="155" operator="containsText" text="DPR not submitted">
      <formula>NOT(ISERROR(SEARCH("DPR not submitted",C1768)))</formula>
    </cfRule>
    <cfRule type="containsText" dxfId="24" priority="156" operator="containsText" text="Yet to be approved">
      <formula>NOT(ISERROR(SEARCH("Yet to be approved",C1768)))</formula>
    </cfRule>
  </conditionalFormatting>
  <conditionalFormatting sqref="C1771">
    <cfRule type="containsText" dxfId="23" priority="153" operator="containsText" text="DPR not submitted">
      <formula>NOT(ISERROR(SEARCH("DPR not submitted",C1771)))</formula>
    </cfRule>
    <cfRule type="containsText" dxfId="22" priority="154" operator="containsText" text="Yet to be approved">
      <formula>NOT(ISERROR(SEARCH("Yet to be approved",C1771)))</formula>
    </cfRule>
  </conditionalFormatting>
  <conditionalFormatting sqref="C1774">
    <cfRule type="containsText" dxfId="21" priority="151" operator="containsText" text="DPR not submitted">
      <formula>NOT(ISERROR(SEARCH("DPR not submitted",C1774)))</formula>
    </cfRule>
    <cfRule type="containsText" dxfId="20" priority="152" operator="containsText" text="Yet to be approved">
      <formula>NOT(ISERROR(SEARCH("Yet to be approved",C1774)))</formula>
    </cfRule>
  </conditionalFormatting>
  <conditionalFormatting sqref="C1686">
    <cfRule type="containsText" dxfId="19" priority="149" operator="containsText" text="DPR not submitted">
      <formula>NOT(ISERROR(SEARCH("DPR not submitted",C1686)))</formula>
    </cfRule>
    <cfRule type="containsText" dxfId="18" priority="150" operator="containsText" text="Yet to be approved">
      <formula>NOT(ISERROR(SEARCH("Yet to be approved",C1686)))</formula>
    </cfRule>
  </conditionalFormatting>
  <conditionalFormatting sqref="C1726:C1731">
    <cfRule type="containsText" dxfId="17" priority="135" operator="containsText" text="DPR not submitted">
      <formula>NOT(ISERROR(SEARCH("DPR not submitted",C1726)))</formula>
    </cfRule>
    <cfRule type="containsText" dxfId="16" priority="136" operator="containsText" text="Yet to be approved">
      <formula>NOT(ISERROR(SEARCH("Yet to be approved",C1726)))</formula>
    </cfRule>
  </conditionalFormatting>
  <conditionalFormatting sqref="C1733:C1735">
    <cfRule type="containsText" dxfId="15" priority="133" operator="containsText" text="DPR not submitted">
      <formula>NOT(ISERROR(SEARCH("DPR not submitted",C1733)))</formula>
    </cfRule>
    <cfRule type="containsText" dxfId="14" priority="134" operator="containsText" text="Yet to be approved">
      <formula>NOT(ISERROR(SEARCH("Yet to be approved",C1733)))</formula>
    </cfRule>
  </conditionalFormatting>
  <conditionalFormatting sqref="C1737:C1747">
    <cfRule type="containsText" dxfId="13" priority="131" operator="containsText" text="DPR not submitted">
      <formula>NOT(ISERROR(SEARCH("DPR not submitted",C1737)))</formula>
    </cfRule>
    <cfRule type="containsText" dxfId="12" priority="132" operator="containsText" text="Yet to be approved">
      <formula>NOT(ISERROR(SEARCH("Yet to be approved",C1737)))</formula>
    </cfRule>
  </conditionalFormatting>
  <conditionalFormatting sqref="C1749:C1757">
    <cfRule type="containsText" dxfId="11" priority="129" operator="containsText" text="DPR not submitted">
      <formula>NOT(ISERROR(SEARCH("DPR not submitted",C1749)))</formula>
    </cfRule>
    <cfRule type="containsText" dxfId="10" priority="130" operator="containsText" text="Yet to be approved">
      <formula>NOT(ISERROR(SEARCH("Yet to be approved",C1749)))</formula>
    </cfRule>
  </conditionalFormatting>
  <conditionalFormatting sqref="C1759:C1763">
    <cfRule type="containsText" dxfId="9" priority="127" operator="containsText" text="DPR not submitted">
      <formula>NOT(ISERROR(SEARCH("DPR not submitted",C1759)))</formula>
    </cfRule>
    <cfRule type="containsText" dxfId="8" priority="128" operator="containsText" text="Yet to be approved">
      <formula>NOT(ISERROR(SEARCH("Yet to be approved",C1759)))</formula>
    </cfRule>
  </conditionalFormatting>
  <conditionalFormatting sqref="C1765">
    <cfRule type="containsText" dxfId="7" priority="125" operator="containsText" text="DPR not submitted">
      <formula>NOT(ISERROR(SEARCH("DPR not submitted",C1765)))</formula>
    </cfRule>
    <cfRule type="containsText" dxfId="6" priority="126" operator="containsText" text="Yet to be approved">
      <formula>NOT(ISERROR(SEARCH("Yet to be approved",C1765)))</formula>
    </cfRule>
  </conditionalFormatting>
  <conditionalFormatting sqref="C1767">
    <cfRule type="containsText" dxfId="5" priority="123" operator="containsText" text="DPR not submitted">
      <formula>NOT(ISERROR(SEARCH("DPR not submitted",C1767)))</formula>
    </cfRule>
    <cfRule type="containsText" dxfId="4" priority="124" operator="containsText" text="Yet to be approved">
      <formula>NOT(ISERROR(SEARCH("Yet to be approved",C1767)))</formula>
    </cfRule>
  </conditionalFormatting>
  <conditionalFormatting sqref="C1769:C1770">
    <cfRule type="containsText" dxfId="3" priority="121" operator="containsText" text="DPR not submitted">
      <formula>NOT(ISERROR(SEARCH("DPR not submitted",C1769)))</formula>
    </cfRule>
    <cfRule type="containsText" dxfId="2" priority="122" operator="containsText" text="Yet to be approved">
      <formula>NOT(ISERROR(SEARCH("Yet to be approved",C1769)))</formula>
    </cfRule>
  </conditionalFormatting>
  <conditionalFormatting sqref="C1772:C1773">
    <cfRule type="containsText" dxfId="1" priority="119" operator="containsText" text="DPR not submitted">
      <formula>NOT(ISERROR(SEARCH("DPR not submitted",C1772)))</formula>
    </cfRule>
    <cfRule type="containsText" dxfId="0" priority="120" operator="containsText" text="Yet to be approved">
      <formula>NOT(ISERROR(SEARCH("Yet to be approved",C1772)))</formula>
    </cfRule>
  </conditionalFormatting>
  <pageMargins left="0.39370078740157483" right="0.39370078740157483" top="0.39370078740157483" bottom="0.39370078740157483" header="0.23622047244094491" footer="0.23622047244094491"/>
  <pageSetup paperSize="9" scale="47" fitToHeight="50" orientation="landscape" blackAndWhite="1" r:id="rId1"/>
  <headerFooter alignWithMargins="0">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F4</vt:lpstr>
      <vt:lpstr>F4.1</vt:lpstr>
      <vt:lpstr>F4.2</vt:lpstr>
      <vt:lpstr>F4.3</vt:lpstr>
      <vt:lpstr>F4.1!Print_Area</vt:lpstr>
      <vt:lpstr>F4.2!Print_Area</vt:lpstr>
      <vt:lpstr>F4.3!Print_Area</vt:lpstr>
      <vt:lpstr>'F4'!Print_Titles</vt:lpstr>
      <vt:lpstr>F4.1!Print_Titles</vt:lpstr>
      <vt:lpstr>F4.2!Print_Titles</vt:lpstr>
      <vt:lpstr>F4.3!Print_Titles</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CHETAN PATIL</cp:lastModifiedBy>
  <cp:revision/>
  <cp:lastPrinted>2022-10-29T07:51:48Z</cp:lastPrinted>
  <dcterms:created xsi:type="dcterms:W3CDTF">2021-06-11T08:59:15Z</dcterms:created>
  <dcterms:modified xsi:type="dcterms:W3CDTF">2024-11-21T14:30:24Z</dcterms:modified>
  <cp:category/>
  <cp:contentStatus/>
</cp:coreProperties>
</file>